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i Tonak\Documents\"/>
    </mc:Choice>
  </mc:AlternateContent>
  <xr:revisionPtr revIDLastSave="0" documentId="13_ncr:1_{46839583-3AD0-4CB8-9AE3-CFE5DAC24915}" xr6:coauthVersionLast="47" xr6:coauthVersionMax="47" xr10:uidLastSave="{00000000-0000-0000-0000-000000000000}"/>
  <workbookProtection workbookPassword="DF43" lockStructure="1"/>
  <bookViews>
    <workbookView xWindow="-120" yWindow="-120" windowWidth="20730" windowHeight="11160" tabRatio="819" xr2:uid="{00000000-000D-0000-FFFF-FFFF00000000}"/>
  </bookViews>
  <sheets>
    <sheet name="Beef Breeding" sheetId="1" r:id="rId1"/>
    <sheet name="Beef Backgrounding" sheetId="6" r:id="rId2"/>
    <sheet name="Beef Finishing" sheetId="7" r:id="rId3"/>
    <sheet name="Hog Finishing" sheetId="2" r:id="rId4"/>
  </sheets>
  <definedNames>
    <definedName name="_xlnm.Print_Area" localSheetId="1">'Beef Backgrounding'!$A$1:$Z$67</definedName>
    <definedName name="_xlnm.Print_Area" localSheetId="3">'Hog Finishing'!$A$1:$X$63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9" i="6" l="1"/>
  <c r="R9" i="6"/>
  <c r="X9" i="2"/>
  <c r="P9" i="2"/>
  <c r="L9" i="2"/>
  <c r="N9" i="6"/>
  <c r="Z8" i="7"/>
  <c r="R8" i="7"/>
  <c r="N8" i="7"/>
  <c r="N51" i="6" l="1"/>
  <c r="Z51" i="6"/>
  <c r="R51" i="6"/>
  <c r="N48" i="7" l="1"/>
  <c r="L11" i="1"/>
  <c r="I52" i="1"/>
  <c r="P48" i="1"/>
  <c r="L48" i="1"/>
  <c r="L22" i="2" l="1"/>
  <c r="O8" i="7"/>
  <c r="S8" i="7"/>
  <c r="T8" i="7"/>
  <c r="U8" i="7"/>
  <c r="V8" i="7"/>
  <c r="W8" i="7"/>
  <c r="Z40" i="6" l="1"/>
  <c r="Z30" i="6"/>
  <c r="Z28" i="6"/>
  <c r="Z27" i="6"/>
  <c r="Z26" i="6"/>
  <c r="Z25" i="6"/>
  <c r="Z23" i="6"/>
  <c r="Z22" i="6"/>
  <c r="Z21" i="6"/>
  <c r="Z20" i="6"/>
  <c r="Z18" i="6"/>
  <c r="Z60" i="6"/>
  <c r="X45" i="2"/>
  <c r="X23" i="2"/>
  <c r="X21" i="2"/>
  <c r="X20" i="2"/>
  <c r="X18" i="2"/>
  <c r="X56" i="2"/>
  <c r="N24" i="7"/>
  <c r="Z48" i="7"/>
  <c r="Z37" i="7"/>
  <c r="Z28" i="7"/>
  <c r="Z27" i="7"/>
  <c r="Z26" i="7"/>
  <c r="Z25" i="7"/>
  <c r="Z23" i="7"/>
  <c r="Z22" i="7"/>
  <c r="Z21" i="7"/>
  <c r="Z20" i="7"/>
  <c r="Z17" i="7"/>
  <c r="J9" i="6"/>
  <c r="J60" i="6" s="1"/>
  <c r="N60" i="6"/>
  <c r="R60" i="6"/>
  <c r="V9" i="6"/>
  <c r="V60" i="6" s="1"/>
  <c r="R18" i="6"/>
  <c r="V18" i="6"/>
  <c r="N20" i="6"/>
  <c r="R20" i="6"/>
  <c r="V20" i="6"/>
  <c r="N21" i="6"/>
  <c r="R21" i="6"/>
  <c r="V21" i="6"/>
  <c r="N22" i="6"/>
  <c r="R22" i="6"/>
  <c r="V22" i="6"/>
  <c r="N23" i="6"/>
  <c r="R23" i="6"/>
  <c r="V23" i="6"/>
  <c r="N25" i="6"/>
  <c r="R25" i="6"/>
  <c r="V25" i="6"/>
  <c r="N26" i="6"/>
  <c r="R26" i="6"/>
  <c r="V26" i="6"/>
  <c r="N27" i="6"/>
  <c r="R27" i="6"/>
  <c r="V27" i="6"/>
  <c r="N28" i="6"/>
  <c r="R28" i="6"/>
  <c r="V28" i="6"/>
  <c r="N30" i="6"/>
  <c r="R30" i="6"/>
  <c r="V30" i="6"/>
  <c r="J31" i="6"/>
  <c r="N40" i="6"/>
  <c r="R40" i="6"/>
  <c r="J40" i="6"/>
  <c r="V40" i="6"/>
  <c r="V49" i="6"/>
  <c r="V51" i="6" s="1"/>
  <c r="J51" i="6"/>
  <c r="L56" i="2"/>
  <c r="P56" i="2"/>
  <c r="T9" i="2"/>
  <c r="T56" i="2" s="1"/>
  <c r="P18" i="2"/>
  <c r="T18" i="2"/>
  <c r="L20" i="2"/>
  <c r="P20" i="2"/>
  <c r="T20" i="2"/>
  <c r="L21" i="2"/>
  <c r="P21" i="2"/>
  <c r="T21" i="2"/>
  <c r="L23" i="2"/>
  <c r="P23" i="2"/>
  <c r="T23" i="2"/>
  <c r="T33" i="2"/>
  <c r="T34" i="2" s="1"/>
  <c r="T39" i="2"/>
  <c r="P45" i="2"/>
  <c r="T43" i="2"/>
  <c r="J8" i="7"/>
  <c r="J57" i="7" s="1"/>
  <c r="N57" i="7"/>
  <c r="V57" i="7"/>
  <c r="R17" i="7"/>
  <c r="V17" i="7"/>
  <c r="N20" i="7"/>
  <c r="R20" i="7"/>
  <c r="V20" i="7"/>
  <c r="N21" i="7"/>
  <c r="R21" i="7"/>
  <c r="V21" i="7"/>
  <c r="N22" i="7"/>
  <c r="R22" i="7"/>
  <c r="V22" i="7"/>
  <c r="N23" i="7"/>
  <c r="R23" i="7"/>
  <c r="V23" i="7"/>
  <c r="N25" i="7"/>
  <c r="R25" i="7"/>
  <c r="V25" i="7"/>
  <c r="N26" i="7"/>
  <c r="R26" i="7"/>
  <c r="V26" i="7"/>
  <c r="N27" i="7"/>
  <c r="R27" i="7"/>
  <c r="V27" i="7"/>
  <c r="N28" i="7"/>
  <c r="R28" i="7"/>
  <c r="V28" i="7"/>
  <c r="J29" i="7"/>
  <c r="N37" i="7"/>
  <c r="R37" i="7"/>
  <c r="J37" i="7"/>
  <c r="V37" i="7"/>
  <c r="V41" i="7"/>
  <c r="V42" i="7"/>
  <c r="V46" i="7"/>
  <c r="J48" i="7"/>
  <c r="L13" i="1"/>
  <c r="P11" i="1"/>
  <c r="P13" i="1" s="1"/>
  <c r="T11" i="1"/>
  <c r="T13" i="1" s="1"/>
  <c r="L16" i="1"/>
  <c r="P16" i="1"/>
  <c r="T16" i="1"/>
  <c r="L18" i="1"/>
  <c r="P18" i="1"/>
  <c r="T18" i="1"/>
  <c r="L19" i="1"/>
  <c r="P19" i="1"/>
  <c r="T19" i="1"/>
  <c r="L21" i="1"/>
  <c r="P21" i="1"/>
  <c r="T21" i="1"/>
  <c r="L22" i="1"/>
  <c r="P22" i="1"/>
  <c r="T22" i="1"/>
  <c r="L23" i="1"/>
  <c r="P23" i="1"/>
  <c r="T23" i="1"/>
  <c r="L24" i="1"/>
  <c r="P24" i="1"/>
  <c r="T24" i="1"/>
  <c r="L25" i="1"/>
  <c r="P25" i="1"/>
  <c r="T25" i="1"/>
  <c r="L37" i="1"/>
  <c r="P37" i="1"/>
  <c r="T37" i="1"/>
  <c r="T48" i="1"/>
  <c r="L56" i="1"/>
  <c r="P56" i="1"/>
  <c r="T56" i="1"/>
  <c r="L57" i="1"/>
  <c r="P57" i="1"/>
  <c r="T57" i="1"/>
  <c r="L58" i="1"/>
  <c r="P58" i="1"/>
  <c r="T58" i="1"/>
  <c r="N17" i="7"/>
  <c r="J17" i="7" l="1"/>
  <c r="J39" i="7" s="1"/>
  <c r="V31" i="6"/>
  <c r="V41" i="6" s="1"/>
  <c r="V52" i="6" s="1"/>
  <c r="U31" i="6" s="1"/>
  <c r="J38" i="7"/>
  <c r="J49" i="7" s="1"/>
  <c r="I48" i="7" s="1"/>
  <c r="J41" i="6"/>
  <c r="Z29" i="7"/>
  <c r="Z38" i="7" s="1"/>
  <c r="R48" i="7"/>
  <c r="Z31" i="6"/>
  <c r="Z41" i="6" s="1"/>
  <c r="Z42" i="6" s="1"/>
  <c r="L18" i="2"/>
  <c r="V48" i="7"/>
  <c r="N18" i="6"/>
  <c r="R31" i="6"/>
  <c r="R41" i="6" s="1"/>
  <c r="L34" i="2"/>
  <c r="P24" i="2"/>
  <c r="P25" i="2" s="1"/>
  <c r="T45" i="2"/>
  <c r="L24" i="2"/>
  <c r="T24" i="2"/>
  <c r="T25" i="2" s="1"/>
  <c r="X34" i="2"/>
  <c r="J18" i="6"/>
  <c r="J42" i="6" s="1"/>
  <c r="N29" i="7"/>
  <c r="N38" i="7" s="1"/>
  <c r="L26" i="1"/>
  <c r="L38" i="1" s="1"/>
  <c r="L49" i="1" s="1"/>
  <c r="L50" i="1" s="1"/>
  <c r="L52" i="1" s="1"/>
  <c r="N31" i="6"/>
  <c r="N41" i="6" s="1"/>
  <c r="R29" i="7"/>
  <c r="R38" i="7" s="1"/>
  <c r="P26" i="1"/>
  <c r="P38" i="1" s="1"/>
  <c r="P49" i="1" s="1"/>
  <c r="R57" i="7"/>
  <c r="L45" i="2"/>
  <c r="J52" i="6"/>
  <c r="V29" i="7"/>
  <c r="P34" i="2"/>
  <c r="Z57" i="7"/>
  <c r="T26" i="1"/>
  <c r="X24" i="2"/>
  <c r="N42" i="6" l="1"/>
  <c r="N49" i="7"/>
  <c r="N39" i="7"/>
  <c r="V42" i="6"/>
  <c r="J59" i="7"/>
  <c r="I44" i="7"/>
  <c r="I35" i="7"/>
  <c r="I41" i="7"/>
  <c r="I36" i="7"/>
  <c r="I42" i="7"/>
  <c r="O41" i="1"/>
  <c r="K41" i="1"/>
  <c r="S41" i="1"/>
  <c r="Z52" i="6"/>
  <c r="Y40" i="6" s="1"/>
  <c r="N52" i="6"/>
  <c r="L25" i="2"/>
  <c r="K34" i="1"/>
  <c r="K36" i="1"/>
  <c r="K37" i="1"/>
  <c r="L35" i="2"/>
  <c r="L36" i="2" s="1"/>
  <c r="X35" i="2"/>
  <c r="X46" i="2" s="1"/>
  <c r="W24" i="2" s="1"/>
  <c r="T35" i="2"/>
  <c r="T46" i="2" s="1"/>
  <c r="S35" i="2" s="1"/>
  <c r="U51" i="6"/>
  <c r="U41" i="6"/>
  <c r="I31" i="7"/>
  <c r="J54" i="7"/>
  <c r="I32" i="7"/>
  <c r="I43" i="7"/>
  <c r="J50" i="7"/>
  <c r="J52" i="7" s="1"/>
  <c r="I38" i="7"/>
  <c r="I49" i="7" s="1"/>
  <c r="J58" i="7"/>
  <c r="I29" i="7"/>
  <c r="I34" i="7"/>
  <c r="I33" i="7"/>
  <c r="I45" i="7"/>
  <c r="I47" i="7"/>
  <c r="I37" i="7"/>
  <c r="I30" i="7"/>
  <c r="I46" i="7"/>
  <c r="L39" i="1"/>
  <c r="K38" i="1"/>
  <c r="P39" i="1"/>
  <c r="P35" i="2"/>
  <c r="T38" i="1"/>
  <c r="T39" i="1" s="1"/>
  <c r="K32" i="1"/>
  <c r="K33" i="1"/>
  <c r="K30" i="1"/>
  <c r="K29" i="1"/>
  <c r="O43" i="1"/>
  <c r="K43" i="1"/>
  <c r="K35" i="1"/>
  <c r="K42" i="1"/>
  <c r="K45" i="1"/>
  <c r="K47" i="1"/>
  <c r="O42" i="1"/>
  <c r="K48" i="1"/>
  <c r="K31" i="1"/>
  <c r="K28" i="1"/>
  <c r="K46" i="1"/>
  <c r="L60" i="1"/>
  <c r="L61" i="1" s="1"/>
  <c r="K26" i="1"/>
  <c r="R49" i="7"/>
  <c r="Q38" i="7" s="1"/>
  <c r="R39" i="7"/>
  <c r="V38" i="7"/>
  <c r="I36" i="6"/>
  <c r="I50" i="6"/>
  <c r="J62" i="6"/>
  <c r="I41" i="6"/>
  <c r="I49" i="6"/>
  <c r="I33" i="6"/>
  <c r="I51" i="6"/>
  <c r="J61" i="6"/>
  <c r="J57" i="6"/>
  <c r="J53" i="6"/>
  <c r="I32" i="6"/>
  <c r="I31" i="6"/>
  <c r="I34" i="6"/>
  <c r="I35" i="6"/>
  <c r="I48" i="6"/>
  <c r="I40" i="6"/>
  <c r="X25" i="2"/>
  <c r="Z39" i="7"/>
  <c r="Z49" i="7"/>
  <c r="Y38" i="7" s="1"/>
  <c r="U36" i="6"/>
  <c r="U32" i="6"/>
  <c r="U35" i="6"/>
  <c r="U50" i="6"/>
  <c r="V57" i="6"/>
  <c r="V62" i="6" s="1"/>
  <c r="U33" i="6"/>
  <c r="U34" i="6"/>
  <c r="U48" i="6"/>
  <c r="U40" i="6"/>
  <c r="V61" i="6"/>
  <c r="U49" i="6"/>
  <c r="V53" i="6"/>
  <c r="U52" i="6"/>
  <c r="R42" i="6"/>
  <c r="R52" i="6"/>
  <c r="Q31" i="6" s="1"/>
  <c r="M38" i="7"/>
  <c r="Y32" i="6" l="1"/>
  <c r="N58" i="7"/>
  <c r="N59" i="7"/>
  <c r="J55" i="7"/>
  <c r="J56" i="7" s="1"/>
  <c r="O38" i="1"/>
  <c r="O34" i="1"/>
  <c r="O35" i="1"/>
  <c r="O36" i="1"/>
  <c r="Y41" i="6"/>
  <c r="Y37" i="6"/>
  <c r="Y38" i="6"/>
  <c r="Y39" i="6"/>
  <c r="Y31" i="6"/>
  <c r="Y51" i="6"/>
  <c r="Y50" i="6"/>
  <c r="Y48" i="6"/>
  <c r="Y33" i="6"/>
  <c r="Z53" i="6"/>
  <c r="Z58" i="6" s="1"/>
  <c r="Z59" i="6" s="1"/>
  <c r="Y35" i="6"/>
  <c r="Y34" i="6"/>
  <c r="Q48" i="6"/>
  <c r="Q46" i="6"/>
  <c r="Q44" i="6"/>
  <c r="Q49" i="6"/>
  <c r="Q45" i="6"/>
  <c r="M45" i="6"/>
  <c r="M46" i="6"/>
  <c r="M48" i="6"/>
  <c r="M44" i="6"/>
  <c r="M49" i="6"/>
  <c r="Y49" i="6"/>
  <c r="Y36" i="6"/>
  <c r="Z57" i="6"/>
  <c r="Z62" i="6" s="1"/>
  <c r="Q41" i="6"/>
  <c r="Q33" i="6"/>
  <c r="Q37" i="6"/>
  <c r="Q34" i="6"/>
  <c r="Q38" i="6"/>
  <c r="Q35" i="6"/>
  <c r="Q39" i="6"/>
  <c r="Q36" i="6"/>
  <c r="M39" i="6"/>
  <c r="M38" i="6"/>
  <c r="M37" i="6"/>
  <c r="N53" i="6"/>
  <c r="N58" i="6" s="1"/>
  <c r="N59" i="6" s="1"/>
  <c r="M33" i="6"/>
  <c r="N57" i="6"/>
  <c r="N62" i="6" s="1"/>
  <c r="M31" i="6"/>
  <c r="M51" i="6"/>
  <c r="M34" i="6"/>
  <c r="M32" i="6"/>
  <c r="M36" i="6"/>
  <c r="M50" i="6"/>
  <c r="M41" i="6"/>
  <c r="M40" i="6"/>
  <c r="M35" i="6"/>
  <c r="L46" i="2"/>
  <c r="W35" i="2"/>
  <c r="X36" i="2"/>
  <c r="Q29" i="7"/>
  <c r="T36" i="2"/>
  <c r="I52" i="6"/>
  <c r="K49" i="1"/>
  <c r="M33" i="7"/>
  <c r="M44" i="7"/>
  <c r="M43" i="7"/>
  <c r="M34" i="7"/>
  <c r="M45" i="7"/>
  <c r="M41" i="7"/>
  <c r="M47" i="7"/>
  <c r="M37" i="7"/>
  <c r="M36" i="7"/>
  <c r="M31" i="7"/>
  <c r="M30" i="7"/>
  <c r="M35" i="7"/>
  <c r="M42" i="7"/>
  <c r="M32" i="7"/>
  <c r="N54" i="7"/>
  <c r="M46" i="7"/>
  <c r="N50" i="7"/>
  <c r="N55" i="7" s="1"/>
  <c r="M48" i="7"/>
  <c r="M49" i="7" s="1"/>
  <c r="M29" i="7"/>
  <c r="V58" i="6"/>
  <c r="V59" i="6" s="1"/>
  <c r="V55" i="6"/>
  <c r="T49" i="1"/>
  <c r="P36" i="2"/>
  <c r="P46" i="2"/>
  <c r="O35" i="2" s="1"/>
  <c r="S46" i="2"/>
  <c r="S40" i="2"/>
  <c r="S27" i="2"/>
  <c r="T57" i="2"/>
  <c r="S42" i="2"/>
  <c r="S39" i="2"/>
  <c r="S29" i="2"/>
  <c r="T53" i="2"/>
  <c r="T58" i="2" s="1"/>
  <c r="S30" i="2"/>
  <c r="S28" i="2"/>
  <c r="S33" i="2"/>
  <c r="S44" i="2"/>
  <c r="S45" i="2"/>
  <c r="S34" i="2"/>
  <c r="T47" i="2"/>
  <c r="S24" i="2"/>
  <c r="S43" i="2"/>
  <c r="W42" i="2"/>
  <c r="W46" i="2"/>
  <c r="W43" i="2"/>
  <c r="X57" i="2"/>
  <c r="W44" i="2"/>
  <c r="W30" i="2"/>
  <c r="X53" i="2"/>
  <c r="X58" i="2" s="1"/>
  <c r="W28" i="2"/>
  <c r="W39" i="2"/>
  <c r="W40" i="2"/>
  <c r="W33" i="2"/>
  <c r="W27" i="2"/>
  <c r="W45" i="2"/>
  <c r="W29" i="2"/>
  <c r="X47" i="2"/>
  <c r="W34" i="2"/>
  <c r="Y34" i="7"/>
  <c r="Y32" i="7"/>
  <c r="Z54" i="7"/>
  <c r="Y30" i="7"/>
  <c r="Y31" i="7"/>
  <c r="Y47" i="7"/>
  <c r="Y43" i="7"/>
  <c r="Y42" i="7"/>
  <c r="Y44" i="7"/>
  <c r="Z59" i="7"/>
  <c r="Z50" i="7"/>
  <c r="Y46" i="7"/>
  <c r="Y33" i="7"/>
  <c r="Y36" i="7"/>
  <c r="Y37" i="7"/>
  <c r="Y41" i="7"/>
  <c r="Y45" i="7"/>
  <c r="Y35" i="7"/>
  <c r="Y48" i="7"/>
  <c r="Y49" i="7" s="1"/>
  <c r="Z58" i="7"/>
  <c r="Y29" i="7"/>
  <c r="O47" i="1"/>
  <c r="O28" i="1"/>
  <c r="O33" i="1"/>
  <c r="O45" i="1"/>
  <c r="O29" i="1"/>
  <c r="P60" i="1"/>
  <c r="P61" i="1" s="1"/>
  <c r="O46" i="1"/>
  <c r="O31" i="1"/>
  <c r="P50" i="1"/>
  <c r="O32" i="1"/>
  <c r="O30" i="1"/>
  <c r="O48" i="1"/>
  <c r="O37" i="1"/>
  <c r="Q51" i="6"/>
  <c r="Q40" i="6"/>
  <c r="R53" i="6"/>
  <c r="Q50" i="6"/>
  <c r="R57" i="6"/>
  <c r="R62" i="6" s="1"/>
  <c r="Q32" i="6"/>
  <c r="J58" i="6"/>
  <c r="J59" i="6" s="1"/>
  <c r="J55" i="6"/>
  <c r="L59" i="1"/>
  <c r="O26" i="1"/>
  <c r="V49" i="7"/>
  <c r="U38" i="7" s="1"/>
  <c r="V39" i="7"/>
  <c r="R54" i="7"/>
  <c r="R50" i="7"/>
  <c r="Q33" i="7"/>
  <c r="Q31" i="7"/>
  <c r="Q34" i="7"/>
  <c r="Q35" i="7"/>
  <c r="Q36" i="7"/>
  <c r="Q47" i="7"/>
  <c r="Q41" i="7"/>
  <c r="Q42" i="7"/>
  <c r="R59" i="7"/>
  <c r="Q44" i="7"/>
  <c r="Q32" i="7"/>
  <c r="Q43" i="7"/>
  <c r="Q30" i="7"/>
  <c r="R58" i="7"/>
  <c r="Q46" i="7"/>
  <c r="Q45" i="7"/>
  <c r="Q48" i="7"/>
  <c r="Q49" i="7" s="1"/>
  <c r="Q37" i="7"/>
  <c r="Z55" i="6" l="1"/>
  <c r="Z61" i="6" s="1"/>
  <c r="O49" i="1"/>
  <c r="S38" i="1"/>
  <c r="S34" i="1"/>
  <c r="S35" i="1"/>
  <c r="S36" i="1"/>
  <c r="S42" i="1"/>
  <c r="S43" i="1"/>
  <c r="Y52" i="6"/>
  <c r="Q52" i="6"/>
  <c r="M52" i="6"/>
  <c r="N55" i="6"/>
  <c r="N61" i="6" s="1"/>
  <c r="K32" i="2"/>
  <c r="K41" i="2"/>
  <c r="K38" i="2"/>
  <c r="K43" i="2"/>
  <c r="K44" i="2"/>
  <c r="K45" i="2"/>
  <c r="K31" i="2"/>
  <c r="K39" i="2"/>
  <c r="K30" i="2"/>
  <c r="K29" i="2"/>
  <c r="K35" i="2"/>
  <c r="K34" i="2"/>
  <c r="K27" i="2"/>
  <c r="K42" i="2"/>
  <c r="K33" i="2"/>
  <c r="K40" i="2"/>
  <c r="L53" i="2"/>
  <c r="L47" i="2"/>
  <c r="L49" i="2" s="1"/>
  <c r="L57" i="2" s="1"/>
  <c r="K28" i="2"/>
  <c r="K24" i="2"/>
  <c r="P52" i="1"/>
  <c r="P59" i="1"/>
  <c r="Z52" i="7"/>
  <c r="Z55" i="7"/>
  <c r="Z56" i="7" s="1"/>
  <c r="R52" i="7"/>
  <c r="R55" i="7"/>
  <c r="R56" i="7" s="1"/>
  <c r="T49" i="2"/>
  <c r="T54" i="2"/>
  <c r="T55" i="2" s="1"/>
  <c r="N56" i="7"/>
  <c r="N52" i="7"/>
  <c r="U44" i="7"/>
  <c r="U35" i="7"/>
  <c r="U32" i="7"/>
  <c r="V58" i="7"/>
  <c r="U34" i="7"/>
  <c r="U36" i="7"/>
  <c r="V54" i="7"/>
  <c r="V59" i="7" s="1"/>
  <c r="U43" i="7"/>
  <c r="U45" i="7"/>
  <c r="U41" i="7"/>
  <c r="U33" i="7"/>
  <c r="U47" i="7"/>
  <c r="V50" i="7"/>
  <c r="U31" i="7"/>
  <c r="U49" i="7"/>
  <c r="U30" i="7"/>
  <c r="U37" i="7"/>
  <c r="U48" i="7"/>
  <c r="U42" i="7"/>
  <c r="U46" i="7"/>
  <c r="U29" i="7"/>
  <c r="R55" i="6"/>
  <c r="R61" i="6" s="1"/>
  <c r="R58" i="6"/>
  <c r="R59" i="6" s="1"/>
  <c r="X49" i="2"/>
  <c r="X54" i="2"/>
  <c r="X55" i="2" s="1"/>
  <c r="O40" i="2"/>
  <c r="P57" i="2"/>
  <c r="O46" i="2"/>
  <c r="O28" i="2"/>
  <c r="P53" i="2"/>
  <c r="P58" i="2" s="1"/>
  <c r="O42" i="2"/>
  <c r="O39" i="2"/>
  <c r="O44" i="2"/>
  <c r="O27" i="2"/>
  <c r="O29" i="2"/>
  <c r="O43" i="2"/>
  <c r="O30" i="2"/>
  <c r="P47" i="2"/>
  <c r="O45" i="2"/>
  <c r="O24" i="2"/>
  <c r="O33" i="2"/>
  <c r="O34" i="2"/>
  <c r="S46" i="1"/>
  <c r="S48" i="1"/>
  <c r="S49" i="1" s="1"/>
  <c r="S29" i="1"/>
  <c r="S31" i="1"/>
  <c r="S32" i="1"/>
  <c r="S47" i="1"/>
  <c r="T60" i="1"/>
  <c r="T61" i="1" s="1"/>
  <c r="S33" i="1"/>
  <c r="T50" i="1"/>
  <c r="S28" i="1"/>
  <c r="S30" i="1"/>
  <c r="S45" i="1"/>
  <c r="S37" i="1"/>
  <c r="S26" i="1"/>
  <c r="K46" i="2" l="1"/>
  <c r="L54" i="2"/>
  <c r="L55" i="2" s="1"/>
  <c r="V55" i="7"/>
  <c r="V56" i="7" s="1"/>
  <c r="V52" i="7"/>
  <c r="T59" i="1"/>
  <c r="T52" i="1"/>
  <c r="P54" i="2"/>
  <c r="P55" i="2" s="1"/>
  <c r="P49" i="2"/>
  <c r="L58" i="2" l="1"/>
</calcChain>
</file>

<file path=xl/sharedStrings.xml><?xml version="1.0" encoding="utf-8"?>
<sst xmlns="http://schemas.openxmlformats.org/spreadsheetml/2006/main" count="463" uniqueCount="137">
  <si>
    <t>5a</t>
  </si>
  <si>
    <t>5b</t>
  </si>
  <si>
    <t>Maximum Feeder Purchase Price / Cwt.</t>
  </si>
  <si>
    <t>Interest Rate on Borrowed Money (7.0)</t>
  </si>
  <si>
    <t>Yardage Cost per Day (0.30)</t>
  </si>
  <si>
    <t>Maximum Feeder Purchase Price / Head</t>
  </si>
  <si>
    <t>Total Directed Costs Including Feed</t>
  </si>
  <si>
    <t>Total Actual Listed Costs / Cwt.</t>
  </si>
  <si>
    <t>Return Over Act Listed Costs / Cwt.</t>
  </si>
  <si>
    <t>Cost to Produce 100lbs of Pork</t>
  </si>
  <si>
    <t>Profit / Loss per Animal</t>
  </si>
  <si>
    <t>Profit / Loss per Lot of Cattle</t>
  </si>
  <si>
    <t>Effective Daily Gain - Pounds/Head/Day</t>
  </si>
  <si>
    <t>Purchase / Transfer Price per Cwt.</t>
  </si>
  <si>
    <t>Cost to Produce 100lbs of Beef</t>
  </si>
  <si>
    <t>Pasture</t>
  </si>
  <si>
    <t>Beef Finishing</t>
  </si>
  <si>
    <t>Projected Selling Weight</t>
  </si>
  <si>
    <t>Projected Selling Price / Cwt.</t>
  </si>
  <si>
    <t>High
Return Herds</t>
  </si>
  <si>
    <t>**Includes insurance / marketing income per Cwt.</t>
  </si>
  <si>
    <t>**Other Miscellaneous Income</t>
  </si>
  <si>
    <t>**Includes insurance / marketing income per Cow</t>
  </si>
  <si>
    <t>Average Number of Beef Cows</t>
  </si>
  <si>
    <t>Corn</t>
  </si>
  <si>
    <t>Total Feed Cost</t>
  </si>
  <si>
    <t>Return Over Feed Costs</t>
  </si>
  <si>
    <t>$</t>
  </si>
  <si>
    <t>Per Cow</t>
  </si>
  <si>
    <t>Other Direct Costs</t>
  </si>
  <si>
    <t>Total Direct Costs Including Feed</t>
  </si>
  <si>
    <t>Return Over All Direct Costs</t>
  </si>
  <si>
    <t>Total Actual Listed Costs</t>
  </si>
  <si>
    <t>Return Over Actual Listed Costs</t>
  </si>
  <si>
    <t>Fill in
Your Numbers</t>
  </si>
  <si>
    <t>Price per Cwt. Calves Sold and/or Trans</t>
  </si>
  <si>
    <t>Ave Lbs / Cwt. Calves Sold and/or Trans</t>
  </si>
  <si>
    <t>Profit/Loss per Cow</t>
  </si>
  <si>
    <t>2a</t>
  </si>
  <si>
    <t>2b</t>
  </si>
  <si>
    <t>2c</t>
  </si>
  <si>
    <t>Value Produced per Cow</t>
  </si>
  <si>
    <t>Number of Calves Weaned</t>
  </si>
  <si>
    <t>Average Weight of Calves Weaned</t>
  </si>
  <si>
    <t>Price per Cwt. of Calves Weaned</t>
  </si>
  <si>
    <t>Percent Calf Crop Weaned / Ave # of Cows</t>
  </si>
  <si>
    <t>Total Cost / Cow</t>
  </si>
  <si>
    <t>Total Cost / Cow / Day</t>
  </si>
  <si>
    <t>Shaded areas are locked and cannot be filled in.</t>
  </si>
  <si>
    <t>Selling Weight</t>
  </si>
  <si>
    <t>Purchase Weight</t>
  </si>
  <si>
    <t>Pounds Produced / Animal</t>
  </si>
  <si>
    <t>2d</t>
  </si>
  <si>
    <t>Days on Feed</t>
  </si>
  <si>
    <t>Per Cwt</t>
  </si>
  <si>
    <t>3a</t>
  </si>
  <si>
    <t>Selling Price / Cwt.</t>
  </si>
  <si>
    <t>3b</t>
  </si>
  <si>
    <t>Purchase / Transfer Price per Head</t>
  </si>
  <si>
    <t>% Death Loss</t>
  </si>
  <si>
    <t>Total Value Produced / Cwt.</t>
  </si>
  <si>
    <t>lbs/cwt</t>
  </si>
  <si>
    <t>$/lb</t>
  </si>
  <si>
    <t>Complete Rations</t>
  </si>
  <si>
    <t>Feed</t>
  </si>
  <si>
    <t>pound</t>
  </si>
  <si>
    <t>bushel</t>
  </si>
  <si>
    <t>Protein, Vit &amp; Minerals</t>
  </si>
  <si>
    <t>Corn Silage</t>
  </si>
  <si>
    <t>Alfalfa Hay</t>
  </si>
  <si>
    <t>Veterinary</t>
  </si>
  <si>
    <t>Supplies</t>
  </si>
  <si>
    <t>Fuel &amp; Oil</t>
  </si>
  <si>
    <t>Repairs</t>
  </si>
  <si>
    <t>Custom Hire</t>
  </si>
  <si>
    <t>Hired Labor</t>
  </si>
  <si>
    <t>Operating Interest</t>
  </si>
  <si>
    <t>Total Direct Expenses</t>
  </si>
  <si>
    <t>Overhead Expenses</t>
  </si>
  <si>
    <t>Farm Insurance</t>
  </si>
  <si>
    <t>Utilities</t>
  </si>
  <si>
    <t>Interest</t>
  </si>
  <si>
    <t>Miscellaneous</t>
  </si>
  <si>
    <t>Total Overhead Expenses</t>
  </si>
  <si>
    <t>Return over Labor &amp; Management</t>
  </si>
  <si>
    <t>Quantity</t>
  </si>
  <si>
    <t>$/Unit</t>
  </si>
  <si>
    <t>Total $</t>
  </si>
  <si>
    <t>AUM</t>
  </si>
  <si>
    <t>$ / Unit</t>
  </si>
  <si>
    <t>Direct Expenses</t>
  </si>
  <si>
    <t>Other Hay &amp; Silage</t>
  </si>
  <si>
    <t>Breeding Fees</t>
  </si>
  <si>
    <t>Mach &amp; Bldg Depreciation</t>
  </si>
  <si>
    <t>Labor &amp; Management Charge</t>
  </si>
  <si>
    <t>Return Over Labor &amp; Management</t>
  </si>
  <si>
    <t>Return Over All Direct Expenses</t>
  </si>
  <si>
    <t>Total Allocated Expenses</t>
  </si>
  <si>
    <t>Labor &amp; Management Charges</t>
  </si>
  <si>
    <t>Beef Backgrounding</t>
  </si>
  <si>
    <t>DDGS</t>
  </si>
  <si>
    <t>Other Feed Stuffs</t>
  </si>
  <si>
    <t>RE &amp; Personal Property Taxes</t>
  </si>
  <si>
    <t>Yardage Cost per Day (0.10)</t>
  </si>
  <si>
    <t>Number of Animals in Group</t>
  </si>
  <si>
    <t>Profit / Loss per Pig</t>
  </si>
  <si>
    <t>Profit / Loss per Group</t>
  </si>
  <si>
    <t>Minimum Selling Price / Cwt. To Breakeven</t>
  </si>
  <si>
    <t>Mach &amp; Bldg Depreciation or Yardage</t>
  </si>
  <si>
    <t>RE &amp; Pers Propererty Taxes</t>
  </si>
  <si>
    <t>Hauling &amp; Trucking</t>
  </si>
  <si>
    <t>RE &amp; pers. Property taxes</t>
  </si>
  <si>
    <t>Grass Hay</t>
  </si>
  <si>
    <t>Marketing</t>
  </si>
  <si>
    <t>Total Other Direct Costs</t>
  </si>
  <si>
    <t>Total Overhead Costs</t>
  </si>
  <si>
    <t>Total Listed Costs / Cwt.</t>
  </si>
  <si>
    <t>Other Silage</t>
  </si>
  <si>
    <t>WDGS</t>
  </si>
  <si>
    <t>Return Over Listed Costs / Cwt.</t>
  </si>
  <si>
    <t>Earlage</t>
  </si>
  <si>
    <t>Corn, bu.</t>
  </si>
  <si>
    <t>DDGS, Dry</t>
  </si>
  <si>
    <t>Complete Rations/Supplements</t>
  </si>
  <si>
    <t>Total Other Direct Expenses</t>
  </si>
  <si>
    <t>DDGS, Wet</t>
  </si>
  <si>
    <t>Hauling and Trucking</t>
  </si>
  <si>
    <t>© 2015 Mitchell Technical Institute</t>
  </si>
  <si>
    <t>Interest Rate on Borrowed Money</t>
  </si>
  <si>
    <t>Beef Cow-Calf Enterprise</t>
  </si>
  <si>
    <t>Total Value Produced per Cow</t>
  </si>
  <si>
    <t xml:space="preserve">Other Feed Stuffs </t>
  </si>
  <si>
    <t>© 2016 Mitchell Technical Institute</t>
  </si>
  <si>
    <t>Aftermath &amp; Cover Crop Grazing</t>
  </si>
  <si>
    <t>Pasture &amp; Cover Crop</t>
  </si>
  <si>
    <t>Hay, Alfalfa/Grass</t>
  </si>
  <si>
    <t>Hogs, Wean to Finish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</si>
</sst>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_);\(0.00\)"/>
    <numFmt numFmtId="165" formatCode="0.0%"/>
    <numFmt numFmtId="166" formatCode="#,##0.0_);\(#,##0.0\)"/>
    <numFmt numFmtId="168" formatCode="#,##0.0"/>
  </numFmts>
  <fonts count="8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55"/>
      </patternFill>
    </fill>
    <fill>
      <patternFill patternType="solid">
        <fgColor indexed="47"/>
        <bgColor indexed="23"/>
      </patternFill>
    </fill>
    <fill>
      <patternFill patternType="solid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55"/>
      </patternFill>
    </fill>
    <fill>
      <patternFill patternType="solid">
        <fgColor indexed="51"/>
        <bgColor indexed="1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55"/>
      </patternFill>
    </fill>
    <fill>
      <patternFill patternType="solid">
        <fgColor theme="6" tint="0.79998168889431442"/>
        <bgColor indexed="23"/>
      </patternFill>
    </fill>
    <fill>
      <patternFill patternType="solid">
        <fgColor theme="6" tint="0.59999389629810485"/>
        <bgColor indexed="13"/>
      </patternFill>
    </fill>
    <fill>
      <patternFill patternType="solid">
        <fgColor theme="6" tint="0.59999389629810485"/>
        <bgColor indexed="55"/>
      </patternFill>
    </fill>
    <fill>
      <patternFill patternType="solid">
        <fgColor theme="6" tint="0.5999938962981048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4">
    <xf numFmtId="0" fontId="0" fillId="0" borderId="0" xfId="0"/>
    <xf numFmtId="164" fontId="0" fillId="2" borderId="13" xfId="0" applyNumberFormat="1" applyFill="1" applyBorder="1"/>
    <xf numFmtId="0" fontId="1" fillId="2" borderId="0" xfId="0" applyFont="1" applyFill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0" xfId="0" applyFill="1" applyAlignment="1">
      <alignment horizontal="left"/>
    </xf>
    <xf numFmtId="2" fontId="0" fillId="2" borderId="0" xfId="0" applyNumberFormat="1" applyFill="1"/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0" fontId="0" fillId="2" borderId="9" xfId="0" applyFill="1" applyBorder="1" applyProtection="1">
      <protection locked="0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39" fontId="0" fillId="2" borderId="5" xfId="0" applyNumberFormat="1" applyFill="1" applyBorder="1" applyProtection="1">
      <protection locked="0"/>
    </xf>
    <xf numFmtId="39" fontId="0" fillId="2" borderId="4" xfId="0" applyNumberFormat="1" applyFill="1" applyBorder="1" applyProtection="1">
      <protection locked="0"/>
    </xf>
    <xf numFmtId="39" fontId="0" fillId="2" borderId="14" xfId="0" applyNumberFormat="1" applyFill="1" applyBorder="1" applyProtection="1">
      <protection locked="0"/>
    </xf>
    <xf numFmtId="39" fontId="0" fillId="2" borderId="0" xfId="0" applyNumberFormat="1" applyFill="1"/>
    <xf numFmtId="168" fontId="0" fillId="2" borderId="2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39" fontId="0" fillId="2" borderId="13" xfId="0" applyNumberFormat="1" applyFill="1" applyBorder="1"/>
    <xf numFmtId="168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39" fontId="0" fillId="2" borderId="2" xfId="0" applyNumberFormat="1" applyFill="1" applyBorder="1" applyProtection="1">
      <protection locked="0"/>
    </xf>
    <xf numFmtId="39" fontId="0" fillId="2" borderId="3" xfId="0" applyNumberFormat="1" applyFill="1" applyBorder="1" applyProtection="1">
      <protection locked="0"/>
    </xf>
    <xf numFmtId="165" fontId="0" fillId="2" borderId="1" xfId="0" applyNumberFormat="1" applyFill="1" applyBorder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4" fontId="0" fillId="2" borderId="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3" borderId="0" xfId="0" applyFill="1" applyAlignment="1">
      <alignment horizontal="right"/>
    </xf>
    <xf numFmtId="165" fontId="0" fillId="4" borderId="0" xfId="0" applyNumberFormat="1" applyFill="1"/>
    <xf numFmtId="0" fontId="0" fillId="4" borderId="0" xfId="0" applyFill="1" applyAlignment="1">
      <alignment horizontal="right"/>
    </xf>
    <xf numFmtId="0" fontId="0" fillId="4" borderId="0" xfId="0" applyFill="1"/>
    <xf numFmtId="0" fontId="0" fillId="5" borderId="0" xfId="0" applyFill="1" applyAlignment="1">
      <alignment horizontal="right"/>
    </xf>
    <xf numFmtId="0" fontId="0" fillId="6" borderId="0" xfId="0" applyFill="1"/>
    <xf numFmtId="0" fontId="0" fillId="7" borderId="0" xfId="0" applyFill="1"/>
    <xf numFmtId="0" fontId="3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39" fontId="0" fillId="7" borderId="0" xfId="0" applyNumberFormat="1" applyFill="1"/>
    <xf numFmtId="39" fontId="0" fillId="7" borderId="1" xfId="0" applyNumberFormat="1" applyFill="1" applyBorder="1"/>
    <xf numFmtId="168" fontId="0" fillId="2" borderId="3" xfId="0" applyNumberFormat="1" applyFill="1" applyBorder="1" applyProtection="1">
      <protection locked="0"/>
    </xf>
    <xf numFmtId="39" fontId="0" fillId="2" borderId="15" xfId="0" applyNumberFormat="1" applyFill="1" applyBorder="1" applyProtection="1">
      <protection locked="0"/>
    </xf>
    <xf numFmtId="0" fontId="5" fillId="2" borderId="0" xfId="0" applyFont="1" applyFill="1"/>
    <xf numFmtId="39" fontId="3" fillId="2" borderId="0" xfId="0" applyNumberFormat="1" applyFont="1" applyFill="1"/>
    <xf numFmtId="39" fontId="3" fillId="7" borderId="0" xfId="0" applyNumberFormat="1" applyFont="1" applyFill="1"/>
    <xf numFmtId="39" fontId="3" fillId="5" borderId="0" xfId="0" applyNumberFormat="1" applyFont="1" applyFill="1"/>
    <xf numFmtId="0" fontId="0" fillId="8" borderId="0" xfId="0" applyFill="1"/>
    <xf numFmtId="39" fontId="0" fillId="8" borderId="0" xfId="0" applyNumberFormat="1" applyFill="1"/>
    <xf numFmtId="0" fontId="5" fillId="8" borderId="0" xfId="0" applyFont="1" applyFill="1"/>
    <xf numFmtId="0" fontId="5" fillId="7" borderId="0" xfId="0" applyFont="1" applyFill="1"/>
    <xf numFmtId="39" fontId="5" fillId="7" borderId="0" xfId="0" applyNumberFormat="1" applyFont="1" applyFill="1"/>
    <xf numFmtId="39" fontId="5" fillId="8" borderId="0" xfId="0" applyNumberFormat="1" applyFont="1" applyFill="1"/>
    <xf numFmtId="10" fontId="0" fillId="3" borderId="0" xfId="1" applyNumberFormat="1" applyFont="1" applyFill="1" applyAlignment="1" applyProtection="1">
      <alignment horizontal="right"/>
    </xf>
    <xf numFmtId="39" fontId="0" fillId="2" borderId="0" xfId="0" applyNumberFormat="1" applyFill="1" applyProtection="1">
      <protection locked="0"/>
    </xf>
    <xf numFmtId="10" fontId="5" fillId="3" borderId="0" xfId="1" applyNumberFormat="1" applyFont="1" applyFill="1" applyAlignment="1" applyProtection="1">
      <alignment horizontal="right"/>
    </xf>
    <xf numFmtId="39" fontId="3" fillId="2" borderId="9" xfId="0" applyNumberFormat="1" applyFont="1" applyFill="1" applyBorder="1"/>
    <xf numFmtId="39" fontId="0" fillId="2" borderId="2" xfId="0" applyNumberFormat="1" applyFill="1" applyBorder="1"/>
    <xf numFmtId="4" fontId="0" fillId="8" borderId="16" xfId="0" applyNumberFormat="1" applyFill="1" applyBorder="1"/>
    <xf numFmtId="4" fontId="0" fillId="8" borderId="17" xfId="0" applyNumberFormat="1" applyFill="1" applyBorder="1"/>
    <xf numFmtId="10" fontId="0" fillId="7" borderId="0" xfId="0" applyNumberFormat="1" applyFill="1"/>
    <xf numFmtId="10" fontId="0" fillId="7" borderId="1" xfId="0" applyNumberFormat="1" applyFill="1" applyBorder="1"/>
    <xf numFmtId="10" fontId="0" fillId="7" borderId="0" xfId="0" applyNumberFormat="1" applyFill="1" applyAlignment="1">
      <alignment horizontal="right"/>
    </xf>
    <xf numFmtId="10" fontId="5" fillId="7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10" fontId="0" fillId="2" borderId="14" xfId="1" applyNumberFormat="1" applyFont="1" applyFill="1" applyBorder="1" applyProtection="1">
      <protection locked="0"/>
    </xf>
    <xf numFmtId="10" fontId="0" fillId="2" borderId="4" xfId="1" applyNumberFormat="1" applyFont="1" applyFill="1" applyBorder="1" applyProtection="1">
      <protection locked="0"/>
    </xf>
    <xf numFmtId="39" fontId="0" fillId="2" borderId="18" xfId="0" applyNumberFormat="1" applyFill="1" applyBorder="1" applyProtection="1">
      <protection locked="0"/>
    </xf>
    <xf numFmtId="39" fontId="0" fillId="2" borderId="19" xfId="0" applyNumberFormat="1" applyFill="1" applyBorder="1" applyProtection="1">
      <protection locked="0"/>
    </xf>
    <xf numFmtId="39" fontId="0" fillId="2" borderId="20" xfId="0" applyNumberFormat="1" applyFill="1" applyBorder="1" applyProtection="1">
      <protection locked="0"/>
    </xf>
    <xf numFmtId="165" fontId="0" fillId="2" borderId="14" xfId="1" applyNumberFormat="1" applyFont="1" applyFill="1" applyBorder="1" applyProtection="1">
      <protection locked="0"/>
    </xf>
    <xf numFmtId="39" fontId="3" fillId="14" borderId="0" xfId="0" applyNumberFormat="1" applyFont="1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1" borderId="0" xfId="0" applyFill="1" applyAlignment="1">
      <alignment horizontal="right"/>
    </xf>
    <xf numFmtId="0" fontId="5" fillId="10" borderId="0" xfId="0" applyFont="1" applyFill="1" applyAlignment="1">
      <alignment horizontal="left"/>
    </xf>
    <xf numFmtId="0" fontId="5" fillId="11" borderId="0" xfId="0" applyFont="1" applyFill="1" applyAlignment="1">
      <alignment horizontal="right"/>
    </xf>
    <xf numFmtId="165" fontId="0" fillId="12" borderId="0" xfId="0" applyNumberFormat="1" applyFill="1"/>
    <xf numFmtId="0" fontId="0" fillId="12" borderId="0" xfId="0" applyFill="1" applyAlignment="1">
      <alignment horizontal="right"/>
    </xf>
    <xf numFmtId="0" fontId="0" fillId="13" borderId="0" xfId="0" applyFill="1"/>
    <xf numFmtId="0" fontId="5" fillId="13" borderId="0" xfId="0" applyFont="1" applyFill="1"/>
    <xf numFmtId="0" fontId="0" fillId="14" borderId="0" xfId="0" applyFill="1"/>
    <xf numFmtId="0" fontId="3" fillId="14" borderId="0" xfId="0" applyFont="1" applyFill="1" applyAlignment="1">
      <alignment horizontal="right"/>
    </xf>
    <xf numFmtId="0" fontId="0" fillId="13" borderId="0" xfId="0" applyFill="1" applyAlignment="1">
      <alignment horizontal="right"/>
    </xf>
    <xf numFmtId="39" fontId="5" fillId="13" borderId="0" xfId="0" applyNumberFormat="1" applyFont="1" applyFill="1"/>
    <xf numFmtId="39" fontId="0" fillId="13" borderId="0" xfId="0" applyNumberFormat="1" applyFill="1"/>
    <xf numFmtId="0" fontId="0" fillId="14" borderId="0" xfId="0" applyFill="1" applyAlignment="1">
      <alignment horizontal="right"/>
    </xf>
    <xf numFmtId="39" fontId="3" fillId="14" borderId="0" xfId="0" applyNumberFormat="1" applyFont="1" applyFill="1" applyAlignment="1">
      <alignment horizontal="right"/>
    </xf>
    <xf numFmtId="4" fontId="0" fillId="13" borderId="22" xfId="0" applyNumberFormat="1" applyFill="1" applyBorder="1"/>
    <xf numFmtId="4" fontId="0" fillId="13" borderId="23" xfId="0" applyNumberFormat="1" applyFill="1" applyBorder="1"/>
    <xf numFmtId="10" fontId="0" fillId="14" borderId="0" xfId="0" applyNumberFormat="1" applyFill="1"/>
    <xf numFmtId="39" fontId="0" fillId="14" borderId="0" xfId="0" applyNumberFormat="1" applyFill="1"/>
    <xf numFmtId="10" fontId="0" fillId="14" borderId="1" xfId="0" applyNumberFormat="1" applyFill="1" applyBorder="1"/>
    <xf numFmtId="39" fontId="0" fillId="14" borderId="1" xfId="0" applyNumberFormat="1" applyFill="1" applyBorder="1"/>
    <xf numFmtId="10" fontId="0" fillId="14" borderId="0" xfId="0" applyNumberFormat="1" applyFill="1" applyAlignment="1">
      <alignment horizontal="right"/>
    </xf>
    <xf numFmtId="39" fontId="5" fillId="14" borderId="0" xfId="0" applyNumberFormat="1" applyFont="1" applyFill="1"/>
    <xf numFmtId="0" fontId="5" fillId="14" borderId="0" xfId="0" applyFont="1" applyFill="1" applyAlignment="1">
      <alignment horizontal="right"/>
    </xf>
    <xf numFmtId="0" fontId="5" fillId="9" borderId="0" xfId="0" applyFont="1" applyFill="1" applyAlignment="1">
      <alignment horizontal="left"/>
    </xf>
    <xf numFmtId="10" fontId="7" fillId="14" borderId="0" xfId="1" applyNumberFormat="1" applyFont="1" applyFill="1" applyAlignment="1" applyProtection="1">
      <alignment horizontal="right"/>
    </xf>
    <xf numFmtId="165" fontId="0" fillId="15" borderId="0" xfId="0" applyNumberFormat="1" applyFill="1"/>
    <xf numFmtId="0" fontId="0" fillId="15" borderId="0" xfId="0" applyFill="1" applyAlignment="1">
      <alignment horizontal="right"/>
    </xf>
    <xf numFmtId="10" fontId="5" fillId="14" borderId="0" xfId="1" applyNumberFormat="1" applyFont="1" applyFill="1" applyAlignment="1" applyProtection="1">
      <alignment horizontal="right"/>
    </xf>
    <xf numFmtId="0" fontId="0" fillId="15" borderId="0" xfId="0" applyFill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8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3" fillId="10" borderId="0" xfId="0" applyFont="1" applyFill="1" applyAlignment="1">
      <alignment horizontal="left"/>
    </xf>
    <xf numFmtId="0" fontId="3" fillId="2" borderId="0" xfId="0" applyFont="1" applyFill="1"/>
    <xf numFmtId="0" fontId="3" fillId="9" borderId="0" xfId="0" applyFont="1" applyFill="1" applyAlignment="1">
      <alignment horizontal="left"/>
    </xf>
    <xf numFmtId="0" fontId="2" fillId="9" borderId="0" xfId="0" applyFont="1" applyFill="1"/>
    <xf numFmtId="39" fontId="3" fillId="10" borderId="0" xfId="0" applyNumberFormat="1" applyFont="1" applyFill="1"/>
    <xf numFmtId="0" fontId="0" fillId="2" borderId="9" xfId="0" applyFill="1" applyBorder="1"/>
    <xf numFmtId="0" fontId="0" fillId="2" borderId="25" xfId="0" applyFill="1" applyBorder="1"/>
    <xf numFmtId="0" fontId="0" fillId="2" borderId="26" xfId="0" applyFill="1" applyBorder="1"/>
    <xf numFmtId="10" fontId="0" fillId="2" borderId="0" xfId="1" applyNumberFormat="1" applyFont="1" applyFill="1" applyProtection="1"/>
    <xf numFmtId="43" fontId="0" fillId="2" borderId="4" xfId="2" applyFont="1" applyFill="1" applyBorder="1" applyProtection="1">
      <protection locked="0"/>
    </xf>
    <xf numFmtId="39" fontId="0" fillId="2" borderId="5" xfId="0" applyNumberFormat="1" applyFill="1" applyBorder="1"/>
    <xf numFmtId="39" fontId="0" fillId="2" borderId="4" xfId="0" applyNumberFormat="1" applyFill="1" applyBorder="1"/>
    <xf numFmtId="0" fontId="6" fillId="0" borderId="0" xfId="0" applyFont="1"/>
    <xf numFmtId="39" fontId="3" fillId="2" borderId="9" xfId="0" applyNumberFormat="1" applyFont="1" applyFill="1" applyBorder="1" applyProtection="1">
      <protection locked="0"/>
    </xf>
    <xf numFmtId="39" fontId="0" fillId="2" borderId="27" xfId="0" applyNumberFormat="1" applyFill="1" applyBorder="1" applyProtection="1">
      <protection locked="0"/>
    </xf>
    <xf numFmtId="0" fontId="3" fillId="16" borderId="0" xfId="0" applyFont="1" applyFill="1" applyAlignment="1">
      <alignment horizontal="left"/>
    </xf>
    <xf numFmtId="0" fontId="0" fillId="2" borderId="4" xfId="0" applyFill="1" applyBorder="1"/>
    <xf numFmtId="0" fontId="0" fillId="2" borderId="3" xfId="0" applyFill="1" applyBorder="1"/>
    <xf numFmtId="166" fontId="0" fillId="2" borderId="4" xfId="0" applyNumberFormat="1" applyFill="1" applyBorder="1"/>
    <xf numFmtId="39" fontId="0" fillId="2" borderId="14" xfId="0" applyNumberFormat="1" applyFill="1" applyBorder="1"/>
    <xf numFmtId="168" fontId="0" fillId="2" borderId="2" xfId="0" applyNumberFormat="1" applyFill="1" applyBorder="1"/>
    <xf numFmtId="4" fontId="0" fillId="2" borderId="2" xfId="0" applyNumberFormat="1" applyFill="1" applyBorder="1"/>
    <xf numFmtId="168" fontId="0" fillId="2" borderId="4" xfId="0" applyNumberFormat="1" applyFill="1" applyBorder="1"/>
    <xf numFmtId="4" fontId="0" fillId="2" borderId="4" xfId="0" applyNumberFormat="1" applyFill="1" applyBorder="1"/>
    <xf numFmtId="168" fontId="0" fillId="2" borderId="18" xfId="0" applyNumberFormat="1" applyFill="1" applyBorder="1"/>
    <xf numFmtId="4" fontId="0" fillId="2" borderId="18" xfId="0" applyNumberFormat="1" applyFill="1" applyBorder="1"/>
    <xf numFmtId="168" fontId="0" fillId="2" borderId="3" xfId="0" applyNumberFormat="1" applyFill="1" applyBorder="1"/>
    <xf numFmtId="4" fontId="0" fillId="2" borderId="3" xfId="0" applyNumberFormat="1" applyFill="1" applyBorder="1"/>
    <xf numFmtId="39" fontId="0" fillId="2" borderId="15" xfId="0" applyNumberFormat="1" applyFill="1" applyBorder="1"/>
    <xf numFmtId="39" fontId="0" fillId="2" borderId="20" xfId="0" applyNumberFormat="1" applyFill="1" applyBorder="1"/>
    <xf numFmtId="39" fontId="0" fillId="2" borderId="3" xfId="0" applyNumberFormat="1" applyFill="1" applyBorder="1"/>
    <xf numFmtId="0" fontId="0" fillId="2" borderId="5" xfId="0" applyFill="1" applyBorder="1" applyProtection="1">
      <protection locked="0"/>
    </xf>
    <xf numFmtId="10" fontId="0" fillId="2" borderId="4" xfId="1" applyNumberFormat="1" applyFont="1" applyFill="1" applyBorder="1" applyProtection="1"/>
    <xf numFmtId="39" fontId="0" fillId="2" borderId="18" xfId="0" applyNumberFormat="1" applyFill="1" applyBorder="1"/>
    <xf numFmtId="0" fontId="0" fillId="2" borderId="1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17" borderId="0" xfId="0" applyFont="1" applyFill="1" applyAlignment="1">
      <alignment horizontal="center"/>
    </xf>
    <xf numFmtId="0" fontId="3" fillId="1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/>
    </xf>
    <xf numFmtId="164" fontId="0" fillId="2" borderId="0" xfId="0" applyNumberFormat="1" applyFill="1"/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0" fontId="0" fillId="12" borderId="0" xfId="0" applyFill="1"/>
    <xf numFmtId="165" fontId="0" fillId="12" borderId="21" xfId="0" applyNumberFormat="1" applyFill="1" applyBorder="1"/>
    <xf numFmtId="165" fontId="0" fillId="12" borderId="24" xfId="0" applyNumberFormat="1" applyFill="1" applyBorder="1"/>
    <xf numFmtId="164" fontId="5" fillId="2" borderId="0" xfId="0" applyNumberFormat="1" applyFont="1" applyFill="1"/>
    <xf numFmtId="37" fontId="3" fillId="10" borderId="0" xfId="0" applyNumberFormat="1" applyFont="1" applyFill="1"/>
    <xf numFmtId="166" fontId="0" fillId="2" borderId="6" xfId="0" applyNumberFormat="1" applyFill="1" applyBorder="1" applyProtection="1">
      <protection locked="0"/>
    </xf>
    <xf numFmtId="39" fontId="0" fillId="2" borderId="10" xfId="0" applyNumberFormat="1" applyFill="1" applyBorder="1" applyProtection="1">
      <protection locked="0"/>
    </xf>
    <xf numFmtId="166" fontId="0" fillId="2" borderId="7" xfId="0" applyNumberFormat="1" applyFill="1" applyBorder="1" applyProtection="1">
      <protection locked="0"/>
    </xf>
    <xf numFmtId="39" fontId="0" fillId="2" borderId="11" xfId="0" applyNumberFormat="1" applyFill="1" applyBorder="1" applyProtection="1">
      <protection locked="0"/>
    </xf>
    <xf numFmtId="166" fontId="0" fillId="2" borderId="8" xfId="0" applyNumberFormat="1" applyFill="1" applyBorder="1" applyProtection="1">
      <protection locked="0"/>
    </xf>
    <xf numFmtId="39" fontId="0" fillId="2" borderId="12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39" fontId="0" fillId="0" borderId="0" xfId="0" applyNumberFormat="1"/>
    <xf numFmtId="166" fontId="0" fillId="2" borderId="28" xfId="0" applyNumberFormat="1" applyFill="1" applyBorder="1" applyProtection="1">
      <protection locked="0"/>
    </xf>
    <xf numFmtId="39" fontId="0" fillId="2" borderId="29" xfId="0" applyNumberFormat="1" applyFill="1" applyBorder="1" applyProtection="1">
      <protection locked="0"/>
    </xf>
    <xf numFmtId="0" fontId="0" fillId="9" borderId="24" xfId="0" applyFill="1" applyBorder="1" applyAlignment="1">
      <alignment horizontal="center" wrapText="1"/>
    </xf>
    <xf numFmtId="0" fontId="4" fillId="0" borderId="0" xfId="0" applyFont="1"/>
    <xf numFmtId="0" fontId="0" fillId="2" borderId="0" xfId="0" applyFill="1"/>
    <xf numFmtId="0" fontId="3" fillId="2" borderId="0" xfId="0" applyFont="1" applyFill="1"/>
    <xf numFmtId="0" fontId="0" fillId="2" borderId="24" xfId="0" applyFill="1" applyBorder="1" applyAlignment="1">
      <alignment horizontal="center" wrapText="1"/>
    </xf>
    <xf numFmtId="0" fontId="2" fillId="10" borderId="0" xfId="0" applyFont="1" applyFill="1" applyAlignment="1">
      <alignment horizontal="left"/>
    </xf>
    <xf numFmtId="0" fontId="3" fillId="10" borderId="0" xfId="0" applyFont="1" applyFill="1" applyAlignment="1">
      <alignment horizontal="left"/>
    </xf>
    <xf numFmtId="0" fontId="0" fillId="2" borderId="24" xfId="0" applyFill="1" applyBorder="1" applyAlignment="1">
      <alignment horizontal="center"/>
    </xf>
    <xf numFmtId="0" fontId="3" fillId="9" borderId="0" xfId="0" applyFont="1" applyFill="1" applyAlignment="1">
      <alignment horizontal="left"/>
    </xf>
    <xf numFmtId="0" fontId="2" fillId="9" borderId="0" xfId="0" applyFont="1" applyFill="1"/>
    <xf numFmtId="0" fontId="0" fillId="6" borderId="24" xfId="0" applyFill="1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0</xdr:rowOff>
    </xdr:from>
    <xdr:to>
      <xdr:col>7</xdr:col>
      <xdr:colOff>533400</xdr:colOff>
      <xdr:row>2</xdr:row>
      <xdr:rowOff>238125</xdr:rowOff>
    </xdr:to>
    <xdr:pic>
      <xdr:nvPicPr>
        <xdr:cNvPr id="6233" name="Picture 2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0"/>
          <a:ext cx="21145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0</xdr:rowOff>
    </xdr:from>
    <xdr:to>
      <xdr:col>7</xdr:col>
      <xdr:colOff>533400</xdr:colOff>
      <xdr:row>2</xdr:row>
      <xdr:rowOff>238125</xdr:rowOff>
    </xdr:to>
    <xdr:pic>
      <xdr:nvPicPr>
        <xdr:cNvPr id="5209" name="Picture 2">
          <a:extLst>
            <a:ext uri="{FF2B5EF4-FFF2-40B4-BE49-F238E27FC236}">
              <a16:creationId xmlns:a16="http://schemas.microsoft.com/office/drawing/2014/main" id="{00000000-0008-0000-0100-00005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0"/>
          <a:ext cx="1962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0</xdr:rowOff>
    </xdr:from>
    <xdr:to>
      <xdr:col>10</xdr:col>
      <xdr:colOff>9525</xdr:colOff>
      <xdr:row>2</xdr:row>
      <xdr:rowOff>238125</xdr:rowOff>
    </xdr:to>
    <xdr:pic>
      <xdr:nvPicPr>
        <xdr:cNvPr id="1113" name="Picture 2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0"/>
          <a:ext cx="2362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0</xdr:rowOff>
    </xdr:from>
    <xdr:to>
      <xdr:col>7</xdr:col>
      <xdr:colOff>533400</xdr:colOff>
      <xdr:row>2</xdr:row>
      <xdr:rowOff>238125</xdr:rowOff>
    </xdr:to>
    <xdr:pic>
      <xdr:nvPicPr>
        <xdr:cNvPr id="3161" name="Picture 1">
          <a:extLst>
            <a:ext uri="{FF2B5EF4-FFF2-40B4-BE49-F238E27FC236}">
              <a16:creationId xmlns:a16="http://schemas.microsoft.com/office/drawing/2014/main" id="{00000000-0008-0000-0300-000059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0"/>
          <a:ext cx="2362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T66"/>
  <sheetViews>
    <sheetView tabSelected="1" zoomScaleNormal="100" workbookViewId="0">
      <pane xSplit="8" topLeftCell="I1" activePane="topRight" state="frozen"/>
      <selection pane="topRight" activeCell="L9" sqref="L9"/>
    </sheetView>
  </sheetViews>
  <sheetFormatPr defaultRowHeight="12.75" x14ac:dyDescent="0.2"/>
  <cols>
    <col min="1" max="1" width="5.7109375" customWidth="1"/>
    <col min="2" max="6" width="0.85546875" customWidth="1"/>
    <col min="7" max="7" width="35.140625" customWidth="1"/>
    <col min="8" max="8" width="9.140625" customWidth="1"/>
    <col min="9" max="9" width="0.85546875" customWidth="1"/>
    <col min="13" max="13" width="0.85546875" customWidth="1"/>
    <col min="17" max="17" width="0.85546875" customWidth="1"/>
  </cols>
  <sheetData>
    <row r="1" spans="1:20" ht="12.95" customHeight="1" x14ac:dyDescent="0.2">
      <c r="A1" s="26"/>
      <c r="I1" s="174"/>
      <c r="J1" s="174"/>
    </row>
    <row r="2" spans="1:20" x14ac:dyDescent="0.2">
      <c r="A2" s="26"/>
      <c r="I2" s="174"/>
      <c r="J2" s="174"/>
    </row>
    <row r="3" spans="1:20" ht="20.25" customHeight="1" x14ac:dyDescent="0.2">
      <c r="A3" s="26"/>
    </row>
    <row r="4" spans="1:20" ht="28.7" customHeight="1" x14ac:dyDescent="0.2">
      <c r="A4" s="178" t="s">
        <v>129</v>
      </c>
      <c r="B4" s="178"/>
      <c r="C4" s="178"/>
      <c r="D4" s="178"/>
      <c r="E4" s="178"/>
      <c r="F4" s="178"/>
      <c r="G4" s="178"/>
      <c r="H4" s="146"/>
      <c r="I4" s="8"/>
      <c r="J4" s="177" t="s">
        <v>34</v>
      </c>
      <c r="K4" s="177"/>
      <c r="L4" s="177"/>
      <c r="M4" s="8"/>
      <c r="N4" s="177" t="s">
        <v>34</v>
      </c>
      <c r="O4" s="177"/>
      <c r="P4" s="177"/>
      <c r="Q4" s="8"/>
      <c r="R4" s="177" t="s">
        <v>34</v>
      </c>
      <c r="S4" s="177"/>
      <c r="T4" s="177"/>
    </row>
    <row r="5" spans="1:20" ht="13.5" thickBot="1" x14ac:dyDescent="0.25">
      <c r="A5" s="179"/>
      <c r="B5" s="179"/>
      <c r="C5" s="179"/>
      <c r="D5" s="179"/>
      <c r="E5" s="179"/>
      <c r="F5" s="179"/>
      <c r="G5" s="179"/>
      <c r="H5" s="10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x14ac:dyDescent="0.2">
      <c r="A6" s="4"/>
      <c r="B6" s="8" t="s">
        <v>23</v>
      </c>
      <c r="C6" s="8"/>
      <c r="D6" s="8"/>
      <c r="E6" s="8"/>
      <c r="F6" s="8"/>
      <c r="G6" s="8"/>
      <c r="H6" s="108"/>
      <c r="I6" s="8"/>
      <c r="J6" s="8"/>
      <c r="K6" s="8"/>
      <c r="L6" s="161"/>
      <c r="M6" s="8"/>
      <c r="N6" s="8"/>
      <c r="O6" s="8"/>
      <c r="P6" s="161"/>
      <c r="Q6" s="8"/>
      <c r="R6" s="8"/>
      <c r="S6" s="8"/>
      <c r="T6" s="161"/>
    </row>
    <row r="7" spans="1:20" x14ac:dyDescent="0.2">
      <c r="A7" s="4"/>
      <c r="B7" s="8" t="s">
        <v>42</v>
      </c>
      <c r="C7" s="8"/>
      <c r="D7" s="8"/>
      <c r="E7" s="8"/>
      <c r="F7" s="8"/>
      <c r="G7" s="8"/>
      <c r="H7" s="108"/>
      <c r="I7" s="8"/>
      <c r="J7" s="8"/>
      <c r="K7" s="8"/>
      <c r="L7" s="162"/>
      <c r="M7" s="8"/>
      <c r="N7" s="8"/>
      <c r="O7" s="8"/>
      <c r="P7" s="162"/>
      <c r="Q7" s="8"/>
      <c r="R7" s="8"/>
      <c r="S7" s="8"/>
      <c r="T7" s="162"/>
    </row>
    <row r="8" spans="1:20" x14ac:dyDescent="0.2">
      <c r="A8" s="4"/>
      <c r="B8" s="8" t="s">
        <v>43</v>
      </c>
      <c r="C8" s="8"/>
      <c r="D8" s="8"/>
      <c r="E8" s="8"/>
      <c r="F8" s="8"/>
      <c r="G8" s="8"/>
      <c r="H8" s="108"/>
      <c r="I8" s="8"/>
      <c r="J8" s="8"/>
      <c r="K8" s="8"/>
      <c r="L8" s="162"/>
      <c r="M8" s="8"/>
      <c r="N8" s="8"/>
      <c r="O8" s="8"/>
      <c r="P8" s="162"/>
      <c r="Q8" s="8"/>
      <c r="R8" s="8"/>
      <c r="S8" s="8"/>
      <c r="T8" s="162"/>
    </row>
    <row r="9" spans="1:20" ht="13.5" thickBot="1" x14ac:dyDescent="0.25">
      <c r="A9" s="4"/>
      <c r="B9" s="8" t="s">
        <v>44</v>
      </c>
      <c r="C9" s="8"/>
      <c r="D9" s="8"/>
      <c r="E9" s="8"/>
      <c r="F9" s="8"/>
      <c r="G9" s="8"/>
      <c r="H9" s="108"/>
      <c r="I9" s="8"/>
      <c r="J9" s="8"/>
      <c r="K9" s="8"/>
      <c r="L9" s="163"/>
      <c r="M9" s="8"/>
      <c r="N9" s="8"/>
      <c r="O9" s="8"/>
      <c r="P9" s="163"/>
      <c r="Q9" s="8"/>
      <c r="R9" s="8"/>
      <c r="S9" s="8"/>
      <c r="T9" s="163"/>
    </row>
    <row r="10" spans="1:20" x14ac:dyDescent="0.2">
      <c r="A10" s="4"/>
      <c r="B10" s="8"/>
      <c r="C10" s="8"/>
      <c r="D10" s="8"/>
      <c r="E10" s="8"/>
      <c r="F10" s="8"/>
      <c r="G10" s="8"/>
      <c r="H10" s="108"/>
      <c r="I10" s="8"/>
      <c r="J10" s="8"/>
      <c r="K10" s="8"/>
      <c r="L10" s="144" t="s">
        <v>28</v>
      </c>
      <c r="M10" s="8"/>
      <c r="N10" s="8"/>
      <c r="O10" s="8"/>
      <c r="P10" s="144" t="s">
        <v>28</v>
      </c>
      <c r="Q10" s="8"/>
      <c r="R10" s="8"/>
      <c r="S10" s="8"/>
      <c r="T10" s="144" t="s">
        <v>28</v>
      </c>
    </row>
    <row r="11" spans="1:20" ht="13.5" thickBot="1" x14ac:dyDescent="0.25">
      <c r="A11" s="4"/>
      <c r="B11" s="42" t="s">
        <v>41</v>
      </c>
      <c r="C11" s="8"/>
      <c r="D11" s="8"/>
      <c r="E11" s="8"/>
      <c r="F11" s="8"/>
      <c r="G11" s="8"/>
      <c r="H11" s="108"/>
      <c r="I11" s="8"/>
      <c r="J11" s="8"/>
      <c r="K11" s="8"/>
      <c r="L11" s="147" t="str">
        <f>IF(OR(L7="",L8="",L9="",L6=""),"",L7*L8*L9/L6/100)</f>
        <v/>
      </c>
      <c r="M11" s="8"/>
      <c r="N11" s="8"/>
      <c r="O11" s="8"/>
      <c r="P11" s="147" t="str">
        <f>IF(OR(P7="",P8="",P9="",P6=""),"",P7*P8*P9/P6/100)</f>
        <v/>
      </c>
      <c r="Q11" s="8"/>
      <c r="R11" s="8"/>
      <c r="S11" s="8"/>
      <c r="T11" s="147" t="str">
        <f>IF(OR(T7="",T8="",T9="",T6=""),"",T7*T8*T9/T6/100)</f>
        <v/>
      </c>
    </row>
    <row r="12" spans="1:20" ht="13.5" thickBot="1" x14ac:dyDescent="0.25">
      <c r="A12" s="4"/>
      <c r="B12" s="8" t="s">
        <v>21</v>
      </c>
      <c r="C12" s="8"/>
      <c r="D12" s="8"/>
      <c r="E12" s="8"/>
      <c r="F12" s="8"/>
      <c r="G12" s="8"/>
      <c r="H12" s="108"/>
      <c r="I12" s="8"/>
      <c r="J12" s="8"/>
      <c r="K12" s="8"/>
      <c r="L12" s="164"/>
      <c r="M12" s="8"/>
      <c r="N12" s="8"/>
      <c r="O12" s="8"/>
      <c r="P12" s="164"/>
      <c r="Q12" s="8"/>
      <c r="R12" s="8"/>
      <c r="S12" s="8"/>
      <c r="T12" s="164"/>
    </row>
    <row r="13" spans="1:20" x14ac:dyDescent="0.2">
      <c r="A13" s="4"/>
      <c r="B13" s="8"/>
      <c r="C13" s="8"/>
      <c r="D13" s="109" t="s">
        <v>130</v>
      </c>
      <c r="E13" s="8"/>
      <c r="F13" s="8"/>
      <c r="G13" s="8"/>
      <c r="H13" s="108"/>
      <c r="I13" s="8"/>
      <c r="J13" s="8"/>
      <c r="K13" s="11" t="s">
        <v>27</v>
      </c>
      <c r="L13" s="148" t="str">
        <f>IF(COUNTBLANK(L11:L12)&lt;2,SUM(L11:L12),"")</f>
        <v/>
      </c>
      <c r="M13" s="8"/>
      <c r="N13" s="8"/>
      <c r="O13" s="11" t="s">
        <v>27</v>
      </c>
      <c r="P13" s="148" t="str">
        <f>IF(COUNTBLANK(P11:P12)&lt;2,SUM(P11:P12),"")</f>
        <v/>
      </c>
      <c r="Q13" s="8"/>
      <c r="R13" s="8"/>
      <c r="S13" s="11" t="s">
        <v>27</v>
      </c>
      <c r="T13" s="148" t="str">
        <f>IF(COUNTBLANK(T11:T12)&lt;2,SUM(T11:T12),"")</f>
        <v/>
      </c>
    </row>
    <row r="14" spans="1:20" x14ac:dyDescent="0.2">
      <c r="A14" s="4"/>
      <c r="B14" s="8"/>
      <c r="C14" s="8"/>
      <c r="D14" s="109"/>
      <c r="E14" s="8"/>
      <c r="F14" s="8"/>
      <c r="G14" s="8"/>
      <c r="H14" s="108"/>
      <c r="I14" s="8"/>
      <c r="J14" s="8"/>
      <c r="K14" s="11"/>
      <c r="L14" s="148"/>
      <c r="M14" s="8"/>
      <c r="N14" s="8"/>
      <c r="O14" s="11"/>
      <c r="P14" s="148"/>
      <c r="Q14" s="8"/>
      <c r="R14" s="8"/>
      <c r="S14" s="11"/>
      <c r="T14" s="148"/>
    </row>
    <row r="15" spans="1:20" ht="13.5" thickBot="1" x14ac:dyDescent="0.25">
      <c r="A15" s="4"/>
      <c r="B15" s="42" t="s">
        <v>64</v>
      </c>
      <c r="C15" s="8"/>
      <c r="D15" s="8"/>
      <c r="E15" s="8"/>
      <c r="F15" s="8"/>
      <c r="G15" s="8"/>
      <c r="H15" s="108"/>
      <c r="I15" s="8"/>
      <c r="J15" s="10" t="s">
        <v>85</v>
      </c>
      <c r="K15" s="10" t="s">
        <v>89</v>
      </c>
      <c r="L15" s="149" t="s">
        <v>87</v>
      </c>
      <c r="M15" s="8"/>
      <c r="N15" s="10" t="s">
        <v>85</v>
      </c>
      <c r="O15" s="10" t="s">
        <v>89</v>
      </c>
      <c r="P15" s="149" t="s">
        <v>87</v>
      </c>
      <c r="Q15" s="8"/>
      <c r="R15" s="10" t="s">
        <v>85</v>
      </c>
      <c r="S15" s="10" t="s">
        <v>89</v>
      </c>
      <c r="T15" s="149" t="s">
        <v>87</v>
      </c>
    </row>
    <row r="16" spans="1:20" x14ac:dyDescent="0.2">
      <c r="A16" s="4"/>
      <c r="B16" s="8"/>
      <c r="C16" s="42" t="s">
        <v>67</v>
      </c>
      <c r="D16" s="8"/>
      <c r="E16" s="8"/>
      <c r="F16" s="8"/>
      <c r="G16" s="8"/>
      <c r="H16" s="76" t="s">
        <v>65</v>
      </c>
      <c r="I16" s="8"/>
      <c r="J16" s="155"/>
      <c r="K16" s="156"/>
      <c r="L16" s="1" t="str">
        <f t="shared" ref="L16:L25" si="0">IF(OR(J16="",K16=""),"",J16*K16)</f>
        <v/>
      </c>
      <c r="M16" s="8"/>
      <c r="N16" s="155"/>
      <c r="O16" s="156"/>
      <c r="P16" s="1" t="str">
        <f t="shared" ref="P16:P25" si="1">IF(OR(N16="",O16=""),"",N16*O16)</f>
        <v/>
      </c>
      <c r="Q16" s="8"/>
      <c r="R16" s="155"/>
      <c r="S16" s="156"/>
      <c r="T16" s="1" t="str">
        <f t="shared" ref="T16:T25" si="2">IF(OR(R16="",S16=""),"",R16*S16)</f>
        <v/>
      </c>
    </row>
    <row r="17" spans="1:20" x14ac:dyDescent="0.2">
      <c r="A17" s="4"/>
      <c r="B17" s="8"/>
      <c r="C17" s="42" t="s">
        <v>24</v>
      </c>
      <c r="D17" s="8"/>
      <c r="E17" s="8"/>
      <c r="F17" s="8"/>
      <c r="G17" s="8"/>
      <c r="H17" s="76" t="s">
        <v>66</v>
      </c>
      <c r="I17" s="8"/>
      <c r="J17" s="171"/>
      <c r="K17" s="172"/>
      <c r="L17" s="1"/>
      <c r="M17" s="8"/>
      <c r="N17" s="171"/>
      <c r="O17" s="172"/>
      <c r="P17" s="1"/>
      <c r="Q17" s="8"/>
      <c r="R17" s="171"/>
      <c r="S17" s="172"/>
      <c r="T17" s="1"/>
    </row>
    <row r="18" spans="1:20" x14ac:dyDescent="0.2">
      <c r="A18" s="4"/>
      <c r="B18" s="8"/>
      <c r="C18" s="42" t="s">
        <v>100</v>
      </c>
      <c r="D18" s="8"/>
      <c r="E18" s="8"/>
      <c r="F18" s="8"/>
      <c r="G18" s="8"/>
      <c r="H18" s="76" t="s">
        <v>65</v>
      </c>
      <c r="I18" s="8"/>
      <c r="J18" s="157"/>
      <c r="K18" s="158"/>
      <c r="L18" s="1" t="str">
        <f t="shared" si="0"/>
        <v/>
      </c>
      <c r="M18" s="8"/>
      <c r="N18" s="157"/>
      <c r="O18" s="158"/>
      <c r="P18" s="1" t="str">
        <f t="shared" si="1"/>
        <v/>
      </c>
      <c r="Q18" s="8"/>
      <c r="R18" s="157"/>
      <c r="S18" s="158"/>
      <c r="T18" s="1" t="str">
        <f t="shared" si="2"/>
        <v/>
      </c>
    </row>
    <row r="19" spans="1:20" x14ac:dyDescent="0.2">
      <c r="A19" s="4"/>
      <c r="B19" s="8"/>
      <c r="C19" s="42" t="s">
        <v>69</v>
      </c>
      <c r="D19" s="8"/>
      <c r="E19" s="8"/>
      <c r="F19" s="8"/>
      <c r="G19" s="8"/>
      <c r="H19" s="76" t="s">
        <v>65</v>
      </c>
      <c r="I19" s="8"/>
      <c r="J19" s="157"/>
      <c r="K19" s="158"/>
      <c r="L19" s="1" t="str">
        <f t="shared" si="0"/>
        <v/>
      </c>
      <c r="M19" s="8"/>
      <c r="N19" s="157"/>
      <c r="O19" s="158"/>
      <c r="P19" s="1" t="str">
        <f t="shared" si="1"/>
        <v/>
      </c>
      <c r="Q19" s="8"/>
      <c r="R19" s="157"/>
      <c r="S19" s="158"/>
      <c r="T19" s="1" t="str">
        <f t="shared" si="2"/>
        <v/>
      </c>
    </row>
    <row r="20" spans="1:20" x14ac:dyDescent="0.2">
      <c r="A20" s="4"/>
      <c r="B20" s="8"/>
      <c r="C20" s="42" t="s">
        <v>112</v>
      </c>
      <c r="D20" s="8"/>
      <c r="E20" s="8"/>
      <c r="F20" s="8"/>
      <c r="G20" s="8"/>
      <c r="H20" s="76" t="s">
        <v>65</v>
      </c>
      <c r="I20" s="8"/>
      <c r="J20" s="157"/>
      <c r="K20" s="158"/>
      <c r="L20" s="1"/>
      <c r="M20" s="8"/>
      <c r="N20" s="157"/>
      <c r="O20" s="158"/>
      <c r="P20" s="1"/>
      <c r="Q20" s="8"/>
      <c r="R20" s="157"/>
      <c r="S20" s="158"/>
      <c r="T20" s="1"/>
    </row>
    <row r="21" spans="1:20" x14ac:dyDescent="0.2">
      <c r="A21" s="4"/>
      <c r="B21" s="8"/>
      <c r="C21" s="42" t="s">
        <v>68</v>
      </c>
      <c r="D21" s="8"/>
      <c r="E21" s="8"/>
      <c r="F21" s="8"/>
      <c r="G21" s="8"/>
      <c r="H21" s="76" t="s">
        <v>65</v>
      </c>
      <c r="I21" s="8"/>
      <c r="J21" s="157"/>
      <c r="K21" s="158"/>
      <c r="L21" s="1" t="str">
        <f t="shared" si="0"/>
        <v/>
      </c>
      <c r="M21" s="8"/>
      <c r="N21" s="157"/>
      <c r="O21" s="158"/>
      <c r="P21" s="1" t="str">
        <f t="shared" si="1"/>
        <v/>
      </c>
      <c r="Q21" s="8"/>
      <c r="R21" s="157"/>
      <c r="S21" s="158"/>
      <c r="T21" s="1" t="str">
        <f t="shared" si="2"/>
        <v/>
      </c>
    </row>
    <row r="22" spans="1:20" x14ac:dyDescent="0.2">
      <c r="A22" s="4"/>
      <c r="B22" s="8"/>
      <c r="C22" s="42" t="s">
        <v>91</v>
      </c>
      <c r="D22" s="8"/>
      <c r="E22" s="8"/>
      <c r="F22" s="8"/>
      <c r="G22" s="8"/>
      <c r="H22" s="76" t="s">
        <v>65</v>
      </c>
      <c r="I22" s="8"/>
      <c r="J22" s="157"/>
      <c r="K22" s="158"/>
      <c r="L22" s="1" t="str">
        <f t="shared" si="0"/>
        <v/>
      </c>
      <c r="M22" s="8"/>
      <c r="N22" s="157"/>
      <c r="O22" s="158"/>
      <c r="P22" s="1" t="str">
        <f t="shared" si="1"/>
        <v/>
      </c>
      <c r="Q22" s="8"/>
      <c r="R22" s="157"/>
      <c r="S22" s="158"/>
      <c r="T22" s="1" t="str">
        <f t="shared" si="2"/>
        <v/>
      </c>
    </row>
    <row r="23" spans="1:20" x14ac:dyDescent="0.2">
      <c r="A23" s="4"/>
      <c r="B23" s="8"/>
      <c r="C23" s="42" t="s">
        <v>15</v>
      </c>
      <c r="D23" s="8"/>
      <c r="E23" s="8"/>
      <c r="F23" s="8"/>
      <c r="G23" s="8"/>
      <c r="H23" s="76" t="s">
        <v>88</v>
      </c>
      <c r="I23" s="8"/>
      <c r="J23" s="157"/>
      <c r="K23" s="158"/>
      <c r="L23" s="1" t="str">
        <f t="shared" si="0"/>
        <v/>
      </c>
      <c r="M23" s="8"/>
      <c r="N23" s="157"/>
      <c r="O23" s="158"/>
      <c r="P23" s="1" t="str">
        <f t="shared" si="1"/>
        <v/>
      </c>
      <c r="Q23" s="8"/>
      <c r="R23" s="157"/>
      <c r="S23" s="158"/>
      <c r="T23" s="1" t="str">
        <f t="shared" si="2"/>
        <v/>
      </c>
    </row>
    <row r="24" spans="1:20" x14ac:dyDescent="0.2">
      <c r="A24" s="4"/>
      <c r="B24" s="8"/>
      <c r="C24" s="42" t="s">
        <v>133</v>
      </c>
      <c r="D24" s="8"/>
      <c r="E24" s="8"/>
      <c r="F24" s="8"/>
      <c r="G24" s="8"/>
      <c r="H24" s="76" t="s">
        <v>88</v>
      </c>
      <c r="I24" s="8"/>
      <c r="J24" s="157"/>
      <c r="K24" s="158"/>
      <c r="L24" s="1" t="str">
        <f t="shared" si="0"/>
        <v/>
      </c>
      <c r="M24" s="8"/>
      <c r="N24" s="157"/>
      <c r="O24" s="158"/>
      <c r="P24" s="1" t="str">
        <f t="shared" si="1"/>
        <v/>
      </c>
      <c r="Q24" s="8"/>
      <c r="R24" s="157"/>
      <c r="S24" s="158"/>
      <c r="T24" s="1" t="str">
        <f t="shared" si="2"/>
        <v/>
      </c>
    </row>
    <row r="25" spans="1:20" ht="13.5" thickBot="1" x14ac:dyDescent="0.25">
      <c r="A25" s="4"/>
      <c r="B25" s="8"/>
      <c r="C25" s="42" t="s">
        <v>131</v>
      </c>
      <c r="D25" s="8"/>
      <c r="E25" s="8"/>
      <c r="F25" s="8"/>
      <c r="G25" s="8"/>
      <c r="H25" s="76" t="s">
        <v>65</v>
      </c>
      <c r="I25" s="8"/>
      <c r="J25" s="159"/>
      <c r="K25" s="160"/>
      <c r="L25" s="1" t="str">
        <f t="shared" si="0"/>
        <v/>
      </c>
      <c r="M25" s="8"/>
      <c r="N25" s="159"/>
      <c r="O25" s="160"/>
      <c r="P25" s="1" t="str">
        <f t="shared" si="1"/>
        <v/>
      </c>
      <c r="Q25" s="8"/>
      <c r="R25" s="159"/>
      <c r="S25" s="160"/>
      <c r="T25" s="1" t="str">
        <f t="shared" si="2"/>
        <v/>
      </c>
    </row>
    <row r="26" spans="1:20" x14ac:dyDescent="0.2">
      <c r="A26" s="4"/>
      <c r="B26" s="8"/>
      <c r="C26" s="8"/>
      <c r="D26" s="109" t="s">
        <v>25</v>
      </c>
      <c r="E26" s="8"/>
      <c r="F26" s="8"/>
      <c r="G26" s="109"/>
      <c r="H26" s="108"/>
      <c r="I26" s="8"/>
      <c r="J26" s="8"/>
      <c r="K26" s="78" t="str">
        <f>IF(OR(L26="",L$49=""),"",L26/L$49)</f>
        <v/>
      </c>
      <c r="L26" s="148" t="str">
        <f>IF(COUNTBLANK(L16:L25)&lt;7,SUM(L16:L25),"")</f>
        <v/>
      </c>
      <c r="M26" s="8"/>
      <c r="N26" s="8"/>
      <c r="O26" s="78" t="str">
        <f>IF(OR(P26="",P$49=""),"",P26/P$49)</f>
        <v/>
      </c>
      <c r="P26" s="148" t="str">
        <f>IF(COUNTBLANK(P16:P25)&lt;7,SUM(P16:P25),"")</f>
        <v/>
      </c>
      <c r="Q26" s="8"/>
      <c r="R26" s="8"/>
      <c r="S26" s="78" t="str">
        <f>IF(OR(T26="",T$49=""),"",T26/T$49)</f>
        <v/>
      </c>
      <c r="T26" s="148" t="str">
        <f>IF(COUNTBLANK(T16:T25)&lt;7,SUM(T16:T25),"")</f>
        <v/>
      </c>
    </row>
    <row r="27" spans="1:20" ht="13.5" thickBot="1" x14ac:dyDescent="0.25">
      <c r="A27" s="4"/>
      <c r="B27" s="109" t="s">
        <v>90</v>
      </c>
      <c r="C27" s="8"/>
      <c r="D27" s="8"/>
      <c r="E27" s="8"/>
      <c r="F27" s="8"/>
      <c r="G27" s="8"/>
      <c r="H27" s="108"/>
      <c r="I27" s="8"/>
      <c r="J27" s="8"/>
      <c r="K27" s="150"/>
      <c r="L27" s="147"/>
      <c r="M27" s="8"/>
      <c r="N27" s="8"/>
      <c r="O27" s="150"/>
      <c r="P27" s="147"/>
      <c r="Q27" s="8"/>
      <c r="R27" s="8"/>
      <c r="S27" s="150"/>
      <c r="T27" s="147"/>
    </row>
    <row r="28" spans="1:20" x14ac:dyDescent="0.2">
      <c r="A28" s="4"/>
      <c r="B28" s="8"/>
      <c r="C28" s="42" t="s">
        <v>92</v>
      </c>
      <c r="D28" s="8"/>
      <c r="E28" s="8"/>
      <c r="F28" s="8"/>
      <c r="G28" s="8"/>
      <c r="H28" s="108"/>
      <c r="I28" s="8"/>
      <c r="J28" s="8"/>
      <c r="K28" s="151" t="str">
        <f t="shared" ref="K28:K34" si="3">IF(OR(L28="",L$49=""),"",L28/L$49)</f>
        <v/>
      </c>
      <c r="L28" s="165"/>
      <c r="M28" s="8"/>
      <c r="N28" s="8"/>
      <c r="O28" s="151" t="str">
        <f t="shared" ref="O28:O36" si="4">IF(OR(P28="",P$49=""),"",P28/P$49)</f>
        <v/>
      </c>
      <c r="P28" s="165"/>
      <c r="Q28" s="8"/>
      <c r="R28" s="8"/>
      <c r="S28" s="151" t="str">
        <f t="shared" ref="S28:S36" si="5">IF(OR(T28="",T$49=""),"",T28/T$49)</f>
        <v/>
      </c>
      <c r="T28" s="165"/>
    </row>
    <row r="29" spans="1:20" x14ac:dyDescent="0.2">
      <c r="A29" s="4"/>
      <c r="B29" s="8"/>
      <c r="C29" s="42" t="s">
        <v>70</v>
      </c>
      <c r="D29" s="8"/>
      <c r="E29" s="8"/>
      <c r="F29" s="8"/>
      <c r="G29" s="8"/>
      <c r="H29" s="108"/>
      <c r="I29" s="8"/>
      <c r="J29" s="8"/>
      <c r="K29" s="151" t="str">
        <f t="shared" si="3"/>
        <v/>
      </c>
      <c r="L29" s="162"/>
      <c r="M29" s="8"/>
      <c r="N29" s="8"/>
      <c r="O29" s="151" t="str">
        <f t="shared" si="4"/>
        <v/>
      </c>
      <c r="P29" s="162"/>
      <c r="Q29" s="8"/>
      <c r="R29" s="8"/>
      <c r="S29" s="151" t="str">
        <f t="shared" si="5"/>
        <v/>
      </c>
      <c r="T29" s="162"/>
    </row>
    <row r="30" spans="1:20" x14ac:dyDescent="0.2">
      <c r="A30" s="4"/>
      <c r="B30" s="8"/>
      <c r="C30" s="42" t="s">
        <v>71</v>
      </c>
      <c r="D30" s="8"/>
      <c r="E30" s="8"/>
      <c r="F30" s="8"/>
      <c r="G30" s="8"/>
      <c r="H30" s="108"/>
      <c r="I30" s="8"/>
      <c r="J30" s="8"/>
      <c r="K30" s="151" t="str">
        <f t="shared" si="3"/>
        <v/>
      </c>
      <c r="L30" s="162"/>
      <c r="M30" s="8"/>
      <c r="N30" s="8"/>
      <c r="O30" s="151" t="str">
        <f t="shared" si="4"/>
        <v/>
      </c>
      <c r="P30" s="162"/>
      <c r="Q30" s="8"/>
      <c r="R30" s="8"/>
      <c r="S30" s="151" t="str">
        <f t="shared" si="5"/>
        <v/>
      </c>
      <c r="T30" s="162"/>
    </row>
    <row r="31" spans="1:20" x14ac:dyDescent="0.2">
      <c r="A31" s="4"/>
      <c r="B31" s="8"/>
      <c r="C31" s="42" t="s">
        <v>74</v>
      </c>
      <c r="D31" s="8"/>
      <c r="E31" s="8"/>
      <c r="F31" s="8"/>
      <c r="G31" s="8"/>
      <c r="H31" s="108"/>
      <c r="I31" s="8"/>
      <c r="J31" s="8"/>
      <c r="K31" s="151" t="str">
        <f t="shared" si="3"/>
        <v/>
      </c>
      <c r="L31" s="162"/>
      <c r="M31" s="8"/>
      <c r="N31" s="8"/>
      <c r="O31" s="151" t="str">
        <f t="shared" si="4"/>
        <v/>
      </c>
      <c r="P31" s="162"/>
      <c r="Q31" s="8"/>
      <c r="R31" s="8"/>
      <c r="S31" s="151" t="str">
        <f t="shared" si="5"/>
        <v/>
      </c>
      <c r="T31" s="162"/>
    </row>
    <row r="32" spans="1:20" x14ac:dyDescent="0.2">
      <c r="A32" s="4"/>
      <c r="B32" s="8"/>
      <c r="C32" s="42" t="s">
        <v>72</v>
      </c>
      <c r="D32" s="8"/>
      <c r="E32" s="8"/>
      <c r="F32" s="8"/>
      <c r="G32" s="8"/>
      <c r="H32" s="108"/>
      <c r="I32" s="8"/>
      <c r="J32" s="8"/>
      <c r="K32" s="151" t="str">
        <f t="shared" si="3"/>
        <v/>
      </c>
      <c r="L32" s="162"/>
      <c r="M32" s="8"/>
      <c r="N32" s="8"/>
      <c r="O32" s="151" t="str">
        <f t="shared" si="4"/>
        <v/>
      </c>
      <c r="P32" s="162"/>
      <c r="Q32" s="8"/>
      <c r="R32" s="8"/>
      <c r="S32" s="151" t="str">
        <f t="shared" si="5"/>
        <v/>
      </c>
      <c r="T32" s="162"/>
    </row>
    <row r="33" spans="1:20" x14ac:dyDescent="0.2">
      <c r="A33" s="4"/>
      <c r="B33" s="8"/>
      <c r="C33" s="42" t="s">
        <v>73</v>
      </c>
      <c r="D33" s="8"/>
      <c r="E33" s="8"/>
      <c r="F33" s="8"/>
      <c r="G33" s="8"/>
      <c r="H33" s="108"/>
      <c r="I33" s="8"/>
      <c r="J33" s="8"/>
      <c r="K33" s="151" t="str">
        <f t="shared" si="3"/>
        <v/>
      </c>
      <c r="L33" s="162"/>
      <c r="M33" s="8"/>
      <c r="N33" s="8"/>
      <c r="O33" s="151" t="str">
        <f t="shared" si="4"/>
        <v/>
      </c>
      <c r="P33" s="162"/>
      <c r="Q33" s="8"/>
      <c r="R33" s="8"/>
      <c r="S33" s="151" t="str">
        <f t="shared" si="5"/>
        <v/>
      </c>
      <c r="T33" s="162"/>
    </row>
    <row r="34" spans="1:20" x14ac:dyDescent="0.2">
      <c r="A34" s="4"/>
      <c r="B34" s="8"/>
      <c r="C34" s="42" t="s">
        <v>75</v>
      </c>
      <c r="D34" s="8"/>
      <c r="E34" s="8"/>
      <c r="F34" s="8"/>
      <c r="G34" s="8"/>
      <c r="H34" s="108"/>
      <c r="I34" s="8"/>
      <c r="J34" s="8"/>
      <c r="K34" s="151" t="str">
        <f t="shared" si="3"/>
        <v/>
      </c>
      <c r="L34" s="166"/>
      <c r="M34" s="8"/>
      <c r="N34" s="8"/>
      <c r="O34" s="151" t="str">
        <f t="shared" si="4"/>
        <v/>
      </c>
      <c r="P34" s="166"/>
      <c r="Q34" s="8"/>
      <c r="R34" s="8"/>
      <c r="S34" s="151" t="str">
        <f t="shared" si="5"/>
        <v/>
      </c>
      <c r="T34" s="166"/>
    </row>
    <row r="35" spans="1:20" x14ac:dyDescent="0.2">
      <c r="A35" s="4"/>
      <c r="B35" s="8"/>
      <c r="C35" s="42" t="s">
        <v>113</v>
      </c>
      <c r="D35" s="8"/>
      <c r="E35" s="8"/>
      <c r="F35" s="8"/>
      <c r="G35" s="8"/>
      <c r="H35" s="108"/>
      <c r="I35" s="8"/>
      <c r="J35" s="8"/>
      <c r="K35" s="78" t="str">
        <f>IF(OR(L35="",L$49=""),"",L35/L$49)</f>
        <v/>
      </c>
      <c r="L35" s="162"/>
      <c r="M35" s="8"/>
      <c r="N35" s="8"/>
      <c r="O35" s="151" t="str">
        <f t="shared" si="4"/>
        <v/>
      </c>
      <c r="P35" s="162"/>
      <c r="Q35" s="8"/>
      <c r="R35" s="8"/>
      <c r="S35" s="151" t="str">
        <f t="shared" si="5"/>
        <v/>
      </c>
      <c r="T35" s="162"/>
    </row>
    <row r="36" spans="1:20" ht="13.5" thickBot="1" x14ac:dyDescent="0.25">
      <c r="A36" s="4"/>
      <c r="B36" s="8"/>
      <c r="C36" s="42" t="s">
        <v>76</v>
      </c>
      <c r="D36" s="8"/>
      <c r="E36" s="8"/>
      <c r="F36" s="8"/>
      <c r="G36" s="8"/>
      <c r="H36" s="108"/>
      <c r="I36" s="8"/>
      <c r="J36" s="8"/>
      <c r="K36" s="152" t="str">
        <f>IF(OR(L36="",L$49=""),"",L36/L$49)</f>
        <v/>
      </c>
      <c r="L36" s="167"/>
      <c r="M36" s="8"/>
      <c r="N36" s="8"/>
      <c r="O36" s="151" t="str">
        <f t="shared" si="4"/>
        <v/>
      </c>
      <c r="P36" s="167"/>
      <c r="Q36" s="8"/>
      <c r="R36" s="8"/>
      <c r="S36" s="151" t="str">
        <f t="shared" si="5"/>
        <v/>
      </c>
      <c r="T36" s="167"/>
    </row>
    <row r="37" spans="1:20" x14ac:dyDescent="0.2">
      <c r="A37" s="4"/>
      <c r="B37" s="8"/>
      <c r="C37" s="8"/>
      <c r="D37" s="109" t="s">
        <v>77</v>
      </c>
      <c r="E37" s="8"/>
      <c r="F37" s="8"/>
      <c r="G37" s="8"/>
      <c r="H37" s="108"/>
      <c r="I37" s="8"/>
      <c r="J37" s="8"/>
      <c r="K37" s="23" t="str">
        <f>IF(OR(L37="",L$49=""),"",L37/L$49)</f>
        <v/>
      </c>
      <c r="L37" s="153" t="str">
        <f>IF(COUNTBLANK(L28:L35)&lt;6,SUM(L28:L35),"")</f>
        <v/>
      </c>
      <c r="M37" s="8"/>
      <c r="N37" s="8"/>
      <c r="O37" s="23" t="str">
        <f>IF(OR(P37="",P$49=""),"",P37/P$49)</f>
        <v/>
      </c>
      <c r="P37" s="153" t="str">
        <f>IF(COUNTBLANK(P28:P35)&lt;6,SUM(P28:P35),"")</f>
        <v/>
      </c>
      <c r="Q37" s="8"/>
      <c r="R37" s="8"/>
      <c r="S37" s="23" t="str">
        <f>IF(OR(T37="",T$49=""),"",T37/T$49)</f>
        <v/>
      </c>
      <c r="T37" s="153" t="str">
        <f>IF(COUNTBLANK(T28:T35)&lt;6,SUM(T28:T35),"")</f>
        <v/>
      </c>
    </row>
    <row r="38" spans="1:20" x14ac:dyDescent="0.2">
      <c r="A38" s="4"/>
      <c r="B38" s="8"/>
      <c r="C38" s="8"/>
      <c r="D38" s="8"/>
      <c r="E38" s="109" t="s">
        <v>30</v>
      </c>
      <c r="F38" s="109"/>
      <c r="G38" s="109"/>
      <c r="H38" s="108"/>
      <c r="I38" s="8"/>
      <c r="J38" s="8"/>
      <c r="K38" s="23" t="str">
        <f>IF(OR(L38="",L$49=""),"",L38/L$49)</f>
        <v/>
      </c>
      <c r="L38" s="147" t="str">
        <f>IF(OR(L37="",L26=""),"",L26+L37)</f>
        <v/>
      </c>
      <c r="M38" s="8"/>
      <c r="N38" s="8"/>
      <c r="O38" s="23" t="str">
        <f>IF(OR(P38="",P$49=""),"",P38/P$49)</f>
        <v/>
      </c>
      <c r="P38" s="147" t="str">
        <f>IF(OR(P37="",P26=""),"",P26+P37)</f>
        <v/>
      </c>
      <c r="Q38" s="8"/>
      <c r="R38" s="8"/>
      <c r="S38" s="23" t="str">
        <f>IF(OR(T38="",T$49=""),"",T38/T$49)</f>
        <v/>
      </c>
      <c r="T38" s="147" t="str">
        <f>IF(OR(T37="",T26=""),"",T26+T37)</f>
        <v/>
      </c>
    </row>
    <row r="39" spans="1:20" x14ac:dyDescent="0.2">
      <c r="A39" s="4"/>
      <c r="B39" s="8"/>
      <c r="C39" s="8"/>
      <c r="D39" s="8"/>
      <c r="E39" s="109"/>
      <c r="F39" s="109" t="s">
        <v>31</v>
      </c>
      <c r="G39" s="109"/>
      <c r="H39" s="108"/>
      <c r="I39" s="8"/>
      <c r="J39" s="8"/>
      <c r="K39" s="79" t="s">
        <v>27</v>
      </c>
      <c r="L39" s="147" t="str">
        <f>IF(OR(L38="",L13=""),"",L13-L38)</f>
        <v/>
      </c>
      <c r="M39" s="8"/>
      <c r="N39" s="8"/>
      <c r="O39" s="79" t="s">
        <v>27</v>
      </c>
      <c r="P39" s="147" t="str">
        <f>IF(OR(P38="",P13=""),"",P13-P38)</f>
        <v/>
      </c>
      <c r="Q39" s="8"/>
      <c r="R39" s="8"/>
      <c r="S39" s="79" t="s">
        <v>27</v>
      </c>
      <c r="T39" s="147" t="str">
        <f>IF(OR(T38="",T13=""),"",T13-T38)</f>
        <v/>
      </c>
    </row>
    <row r="40" spans="1:20" ht="13.5" thickBot="1" x14ac:dyDescent="0.25">
      <c r="A40" s="4"/>
      <c r="B40" s="109" t="s">
        <v>78</v>
      </c>
      <c r="C40" s="8"/>
      <c r="D40" s="8"/>
      <c r="E40" s="8"/>
      <c r="F40" s="8"/>
      <c r="G40" s="8"/>
      <c r="H40" s="108"/>
      <c r="I40" s="8"/>
      <c r="J40" s="8"/>
      <c r="K40" s="150"/>
      <c r="L40" s="147"/>
      <c r="M40" s="8"/>
      <c r="N40" s="8"/>
      <c r="O40" s="150"/>
      <c r="P40" s="147"/>
      <c r="Q40" s="8"/>
      <c r="R40" s="8"/>
      <c r="S40" s="150"/>
      <c r="T40" s="147"/>
    </row>
    <row r="41" spans="1:20" x14ac:dyDescent="0.2">
      <c r="A41" s="4"/>
      <c r="B41" s="109"/>
      <c r="C41" s="8" t="s">
        <v>75</v>
      </c>
      <c r="D41" s="8"/>
      <c r="E41" s="8"/>
      <c r="F41" s="8"/>
      <c r="G41" s="8"/>
      <c r="H41" s="108"/>
      <c r="I41" s="8"/>
      <c r="J41" s="8"/>
      <c r="K41" s="78" t="str">
        <f>IF(OR(L41="",$L$49=""),"",L41/L$49)</f>
        <v/>
      </c>
      <c r="L41" s="161"/>
      <c r="M41" s="8"/>
      <c r="N41" s="8"/>
      <c r="O41" s="78" t="str">
        <f>IF(OR(P41="",$L$49=""),"",P41/P$49)</f>
        <v/>
      </c>
      <c r="P41" s="161"/>
      <c r="Q41" s="8"/>
      <c r="R41" s="8"/>
      <c r="S41" s="78" t="str">
        <f>IF(OR(T41="",$L$49=""),"",T41/T$49)</f>
        <v/>
      </c>
      <c r="T41" s="161"/>
    </row>
    <row r="42" spans="1:20" x14ac:dyDescent="0.2">
      <c r="A42" s="4"/>
      <c r="B42" s="8"/>
      <c r="C42" s="42" t="s">
        <v>109</v>
      </c>
      <c r="D42" s="8"/>
      <c r="F42" s="8"/>
      <c r="G42" s="8"/>
      <c r="H42" s="108"/>
      <c r="I42" s="8"/>
      <c r="J42" s="8"/>
      <c r="K42" s="78" t="str">
        <f>IF(OR(L42="",$L$49=""),"",L42/L$49)</f>
        <v/>
      </c>
      <c r="L42" s="162"/>
      <c r="M42" s="8"/>
      <c r="N42" s="8"/>
      <c r="O42" s="78" t="str">
        <f>IF(OR(P42="",$L$49=""),"",P42/P$49)</f>
        <v/>
      </c>
      <c r="P42" s="162"/>
      <c r="Q42" s="8"/>
      <c r="R42" s="8"/>
      <c r="S42" s="78" t="str">
        <f>IF(OR(T42="",$L$49=""),"",T42/T$49)</f>
        <v/>
      </c>
      <c r="T42" s="162"/>
    </row>
    <row r="43" spans="1:20" x14ac:dyDescent="0.2">
      <c r="A43" s="4"/>
      <c r="B43" s="8"/>
      <c r="C43" s="42" t="s">
        <v>79</v>
      </c>
      <c r="D43" s="8"/>
      <c r="F43" s="8"/>
      <c r="G43" s="8"/>
      <c r="H43" s="108"/>
      <c r="I43" s="8"/>
      <c r="J43" s="8"/>
      <c r="K43" s="78" t="str">
        <f>IF(OR(L43="",$L$49=""),"",L43/L$49)</f>
        <v/>
      </c>
      <c r="L43" s="168"/>
      <c r="M43" s="8"/>
      <c r="N43" s="8"/>
      <c r="O43" s="78" t="str">
        <f>IF(OR(P43="",$L$49=""),"",P43/P$49)</f>
        <v/>
      </c>
      <c r="P43" s="168"/>
      <c r="Q43" s="8"/>
      <c r="R43" s="8"/>
      <c r="S43" s="78" t="str">
        <f>IF(OR(T43="",$L$49=""),"",T43/T$49)</f>
        <v/>
      </c>
      <c r="T43" s="168"/>
    </row>
    <row r="44" spans="1:20" x14ac:dyDescent="0.2">
      <c r="A44" s="4"/>
      <c r="B44" s="8"/>
      <c r="C44" s="42" t="s">
        <v>80</v>
      </c>
      <c r="D44" s="8"/>
      <c r="F44" s="8"/>
      <c r="G44" s="8"/>
      <c r="H44" s="108"/>
      <c r="I44" s="8"/>
      <c r="J44" s="8"/>
      <c r="K44" s="78"/>
      <c r="L44" s="168"/>
      <c r="M44" s="8"/>
      <c r="N44" s="8"/>
      <c r="O44" s="78"/>
      <c r="P44" s="168"/>
      <c r="Q44" s="8"/>
      <c r="R44" s="8"/>
      <c r="S44" s="78"/>
      <c r="T44" s="168"/>
    </row>
    <row r="45" spans="1:20" x14ac:dyDescent="0.2">
      <c r="A45" s="4"/>
      <c r="B45" s="8"/>
      <c r="C45" s="42" t="s">
        <v>81</v>
      </c>
      <c r="D45" s="8"/>
      <c r="E45" s="8"/>
      <c r="F45" s="8"/>
      <c r="G45" s="8"/>
      <c r="H45" s="108"/>
      <c r="I45" s="8"/>
      <c r="J45" s="8"/>
      <c r="K45" s="78" t="str">
        <f>IF(OR(L45="",L$49=""),"",L45/L$49)</f>
        <v/>
      </c>
      <c r="L45" s="162"/>
      <c r="M45" s="8"/>
      <c r="N45" s="8"/>
      <c r="O45" s="78" t="str">
        <f>IF(OR(P45="",P$49=""),"",P45/P$49)</f>
        <v/>
      </c>
      <c r="P45" s="162"/>
      <c r="Q45" s="8"/>
      <c r="R45" s="8"/>
      <c r="S45" s="78" t="str">
        <f>IF(OR(T45="",T$49=""),"",T45/T$49)</f>
        <v/>
      </c>
      <c r="T45" s="162"/>
    </row>
    <row r="46" spans="1:20" x14ac:dyDescent="0.2">
      <c r="A46" s="4"/>
      <c r="B46" s="8"/>
      <c r="C46" s="42" t="s">
        <v>93</v>
      </c>
      <c r="D46" s="8"/>
      <c r="E46" s="8"/>
      <c r="F46" s="8"/>
      <c r="G46" s="8"/>
      <c r="H46" s="108"/>
      <c r="I46" s="8"/>
      <c r="J46" s="8"/>
      <c r="K46" s="78" t="str">
        <f>IF(OR(L46="",L$49=""),"",L46/L$49)</f>
        <v/>
      </c>
      <c r="L46" s="162"/>
      <c r="M46" s="8"/>
      <c r="N46" s="8"/>
      <c r="O46" s="78" t="str">
        <f>IF(OR(P46="",P$49=""),"",P46/P$49)</f>
        <v/>
      </c>
      <c r="P46" s="162"/>
      <c r="Q46" s="8"/>
      <c r="R46" s="8"/>
      <c r="S46" s="78" t="str">
        <f>IF(OR(T46="",T$49=""),"",T46/T$49)</f>
        <v/>
      </c>
      <c r="T46" s="162"/>
    </row>
    <row r="47" spans="1:20" ht="13.5" thickBot="1" x14ac:dyDescent="0.25">
      <c r="A47" s="4"/>
      <c r="B47" s="8"/>
      <c r="C47" s="42" t="s">
        <v>82</v>
      </c>
      <c r="D47" s="8"/>
      <c r="E47" s="8"/>
      <c r="F47" s="8"/>
      <c r="G47" s="8"/>
      <c r="H47" s="108"/>
      <c r="I47" s="8"/>
      <c r="J47" s="8"/>
      <c r="K47" s="152" t="str">
        <f>IF(OR(L47="",L$49=""),"",L47/L$49)</f>
        <v/>
      </c>
      <c r="L47" s="163"/>
      <c r="M47" s="8"/>
      <c r="N47" s="8"/>
      <c r="O47" s="152" t="str">
        <f>IF(OR(P47="",P$49=""),"",P47/P$49)</f>
        <v/>
      </c>
      <c r="P47" s="163"/>
      <c r="Q47" s="8"/>
      <c r="R47" s="8"/>
      <c r="S47" s="152" t="str">
        <f>IF(OR(T47="",T$49=""),"",T47/T$49)</f>
        <v/>
      </c>
      <c r="T47" s="163"/>
    </row>
    <row r="48" spans="1:20" x14ac:dyDescent="0.2">
      <c r="A48" s="4"/>
      <c r="B48" s="8"/>
      <c r="C48" s="8"/>
      <c r="D48" s="109" t="s">
        <v>83</v>
      </c>
      <c r="E48" s="8"/>
      <c r="F48" s="8"/>
      <c r="G48" s="8"/>
      <c r="H48" s="108"/>
      <c r="I48" s="8"/>
      <c r="J48" s="8"/>
      <c r="K48" s="23" t="str">
        <f>IF(OR(L48="",L$49=""),"",L48/L$49)</f>
        <v/>
      </c>
      <c r="L48" s="147" t="str">
        <f>IF(COUNTBLANK(L41:L47)&lt;6,SUM(L41:L47),"")</f>
        <v/>
      </c>
      <c r="M48" s="8"/>
      <c r="N48" s="8"/>
      <c r="O48" s="23" t="str">
        <f>IF(OR(P48="",P$49=""),"",P48/P$49)</f>
        <v/>
      </c>
      <c r="P48" s="147" t="str">
        <f>IF(COUNTBLANK(P41:P47)&lt;6,SUM(P41:P47),"")</f>
        <v/>
      </c>
      <c r="Q48" s="8"/>
      <c r="R48" s="8"/>
      <c r="S48" s="23" t="str">
        <f>IF(OR(T48="",T$49=""),"",T48/T$49)</f>
        <v/>
      </c>
      <c r="T48" s="147" t="str">
        <f>IF(COUNTBLANK(T42:T47)&lt;6,SUM(T42:T47),"")</f>
        <v/>
      </c>
    </row>
    <row r="49" spans="1:20" x14ac:dyDescent="0.2">
      <c r="A49" s="4"/>
      <c r="B49" s="8"/>
      <c r="C49" s="8"/>
      <c r="D49" s="8"/>
      <c r="E49" s="109" t="s">
        <v>32</v>
      </c>
      <c r="F49" s="8"/>
      <c r="G49" s="8"/>
      <c r="H49" s="108"/>
      <c r="I49" s="8"/>
      <c r="J49" s="8"/>
      <c r="K49" s="78" t="str">
        <f>IF(OR(K48="",K38=""),"",K48+K38)</f>
        <v/>
      </c>
      <c r="L49" s="148" t="str">
        <f>IF(OR(L48="",L38=""),"",L48+L38)</f>
        <v/>
      </c>
      <c r="M49" s="8"/>
      <c r="N49" s="8"/>
      <c r="O49" s="78" t="str">
        <f>IF(OR(O48="",O38=""),"",O48+O38)</f>
        <v/>
      </c>
      <c r="P49" s="148" t="str">
        <f>IF(OR(P48="",P38=""),"",P48+P38)</f>
        <v/>
      </c>
      <c r="Q49" s="8"/>
      <c r="R49" s="8"/>
      <c r="S49" s="78" t="str">
        <f>IF(OR(S48="",S38=""),"",S48+S38)</f>
        <v/>
      </c>
      <c r="T49" s="148" t="str">
        <f>IF(OR(T48="",T38=""),"",T48+T38)</f>
        <v/>
      </c>
    </row>
    <row r="50" spans="1:20" ht="13.5" thickBot="1" x14ac:dyDescent="0.25">
      <c r="A50" s="4"/>
      <c r="B50" s="8"/>
      <c r="C50" s="8"/>
      <c r="D50" s="8"/>
      <c r="E50" s="8"/>
      <c r="F50" s="109" t="s">
        <v>33</v>
      </c>
      <c r="G50" s="8"/>
      <c r="H50" s="108"/>
      <c r="I50" s="8"/>
      <c r="J50" s="8"/>
      <c r="K50" s="74"/>
      <c r="L50" s="148" t="str">
        <f>IF(OR(L49="",L13=""),"",L13-L49)</f>
        <v/>
      </c>
      <c r="M50" s="8"/>
      <c r="N50" s="8"/>
      <c r="O50" s="74"/>
      <c r="P50" s="148" t="str">
        <f>IF(OR(P49="",P13=""),"",P13-P49)</f>
        <v/>
      </c>
      <c r="Q50" s="8"/>
      <c r="R50" s="8"/>
      <c r="S50" s="74"/>
      <c r="T50" s="148" t="str">
        <f>IF(OR(T49="",T13=""),"",T13-T49)</f>
        <v/>
      </c>
    </row>
    <row r="51" spans="1:20" ht="13.5" thickBot="1" x14ac:dyDescent="0.25">
      <c r="A51" s="4"/>
      <c r="B51" s="8"/>
      <c r="C51" s="42" t="s">
        <v>94</v>
      </c>
      <c r="D51" s="8"/>
      <c r="E51" s="8"/>
      <c r="F51" s="109"/>
      <c r="G51" s="8"/>
      <c r="H51" s="108"/>
      <c r="I51" s="8"/>
      <c r="J51" s="8"/>
      <c r="K51" s="74"/>
      <c r="L51" s="169"/>
      <c r="M51" s="8"/>
      <c r="N51" s="8"/>
      <c r="O51" s="74"/>
      <c r="P51" s="169"/>
      <c r="Q51" s="8"/>
      <c r="R51" s="8"/>
      <c r="S51" s="74"/>
      <c r="T51" s="169"/>
    </row>
    <row r="52" spans="1:20" x14ac:dyDescent="0.2">
      <c r="A52" s="4"/>
      <c r="B52" s="8"/>
      <c r="C52" s="8"/>
      <c r="D52" s="8"/>
      <c r="E52" s="8"/>
      <c r="F52" s="109" t="s">
        <v>95</v>
      </c>
      <c r="G52" s="8"/>
      <c r="H52" s="108"/>
      <c r="I52" s="43" t="str">
        <f>IF(AND(I50="",I51=""),"",I50-I51)</f>
        <v/>
      </c>
      <c r="J52" s="8"/>
      <c r="K52" s="74"/>
      <c r="L52" s="43" t="str">
        <f>IF(AND(L50="",L51=""),"",L50-L51)</f>
        <v/>
      </c>
      <c r="M52" s="8"/>
      <c r="N52" s="8"/>
      <c r="O52" s="74"/>
      <c r="P52" s="43" t="str">
        <f>IF(AND(P50="",P51=""),"",P50-P51)</f>
        <v/>
      </c>
      <c r="Q52" s="8"/>
      <c r="R52" s="8"/>
      <c r="S52" s="74"/>
      <c r="T52" s="43" t="str">
        <f>IF(AND(T50="",T51=""),"",T50-T51)</f>
        <v/>
      </c>
    </row>
    <row r="53" spans="1:20" x14ac:dyDescent="0.2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">
      <c r="A54" s="4"/>
      <c r="B54" s="8"/>
      <c r="C54" s="8"/>
      <c r="D54" s="8"/>
      <c r="E54" s="8"/>
      <c r="F54" s="8"/>
      <c r="G54" s="8"/>
      <c r="H54" s="8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1:20" x14ac:dyDescent="0.2">
      <c r="A55" s="4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idden="1" x14ac:dyDescent="0.2">
      <c r="A56" s="4"/>
      <c r="B56" s="109" t="s">
        <v>35</v>
      </c>
      <c r="C56" s="8"/>
      <c r="D56" s="8"/>
      <c r="E56" s="8"/>
      <c r="F56" s="8"/>
      <c r="G56" s="8"/>
      <c r="H56" s="8"/>
      <c r="I56" s="8"/>
      <c r="J56" s="8"/>
      <c r="K56" s="11" t="s">
        <v>27</v>
      </c>
      <c r="L56" s="43" t="str">
        <f>IF(L9="","",L9)</f>
        <v/>
      </c>
      <c r="M56" s="8"/>
      <c r="N56" s="8"/>
      <c r="O56" s="11" t="s">
        <v>27</v>
      </c>
      <c r="P56" s="43" t="str">
        <f>IF(P9="","",P9)</f>
        <v/>
      </c>
      <c r="Q56" s="8"/>
      <c r="R56" s="8"/>
      <c r="S56" s="11" t="s">
        <v>27</v>
      </c>
      <c r="T56" s="43" t="str">
        <f>IF(T9="","",T9)</f>
        <v/>
      </c>
    </row>
    <row r="57" spans="1:20" x14ac:dyDescent="0.2">
      <c r="A57" s="4"/>
      <c r="B57" s="109" t="s">
        <v>36</v>
      </c>
      <c r="C57" s="8"/>
      <c r="D57" s="8"/>
      <c r="E57" s="8"/>
      <c r="F57" s="8"/>
      <c r="G57" s="8"/>
      <c r="H57" s="8"/>
      <c r="I57" s="8"/>
      <c r="J57" s="73"/>
      <c r="K57" s="73"/>
      <c r="L57" s="154" t="str">
        <f>IF(L8="","",L8)</f>
        <v/>
      </c>
      <c r="M57" s="73"/>
      <c r="N57" s="73"/>
      <c r="O57" s="73"/>
      <c r="P57" s="154" t="str">
        <f>IF(P8="","",P8)</f>
        <v/>
      </c>
      <c r="Q57" s="73"/>
      <c r="R57" s="73"/>
      <c r="S57" s="73"/>
      <c r="T57" s="154" t="str">
        <f>IF(T8="","",T8)</f>
        <v/>
      </c>
    </row>
    <row r="58" spans="1:20" x14ac:dyDescent="0.2">
      <c r="A58" s="4"/>
      <c r="B58" s="109" t="s">
        <v>45</v>
      </c>
      <c r="C58" s="8"/>
      <c r="D58" s="8"/>
      <c r="E58" s="8"/>
      <c r="F58" s="8"/>
      <c r="G58" s="8"/>
      <c r="H58" s="8"/>
      <c r="I58" s="8"/>
      <c r="J58" s="73"/>
      <c r="K58" s="73"/>
      <c r="L58" s="112" t="str">
        <f>IF(OR(L7="",L6=""),"",100*L7/L6)</f>
        <v/>
      </c>
      <c r="M58" s="73"/>
      <c r="N58" s="73"/>
      <c r="O58" s="73"/>
      <c r="P58" s="112" t="str">
        <f>IF(OR(P7="",P6=""),"",100*P7/P6)</f>
        <v/>
      </c>
      <c r="Q58" s="73"/>
      <c r="R58" s="73"/>
      <c r="S58" s="73"/>
      <c r="T58" s="112" t="str">
        <f>IF(OR(T7="",T6=""),"",100*T7/T6)</f>
        <v/>
      </c>
    </row>
    <row r="59" spans="1:20" x14ac:dyDescent="0.2">
      <c r="A59" s="4"/>
      <c r="B59" s="109" t="s">
        <v>37</v>
      </c>
      <c r="C59" s="8"/>
      <c r="D59" s="8"/>
      <c r="E59" s="8"/>
      <c r="F59" s="8"/>
      <c r="G59" s="8"/>
      <c r="H59" s="8"/>
      <c r="I59" s="8"/>
      <c r="J59" s="73"/>
      <c r="K59" s="73"/>
      <c r="L59" s="112" t="str">
        <f>IF(L50="","",L50)</f>
        <v/>
      </c>
      <c r="M59" s="73"/>
      <c r="N59" s="73"/>
      <c r="O59" s="73"/>
      <c r="P59" s="112" t="str">
        <f>IF(P50="","",P50)</f>
        <v/>
      </c>
      <c r="Q59" s="73"/>
      <c r="R59" s="73"/>
      <c r="S59" s="73"/>
      <c r="T59" s="112" t="str">
        <f>IF(T50="","",T50)</f>
        <v/>
      </c>
    </row>
    <row r="60" spans="1:20" x14ac:dyDescent="0.2">
      <c r="A60" s="4"/>
      <c r="B60" s="109" t="s">
        <v>46</v>
      </c>
      <c r="C60" s="8"/>
      <c r="D60" s="8"/>
      <c r="E60" s="8"/>
      <c r="F60" s="8"/>
      <c r="G60" s="8"/>
      <c r="H60" s="8"/>
      <c r="I60" s="8"/>
      <c r="J60" s="73"/>
      <c r="K60" s="73"/>
      <c r="L60" s="112" t="str">
        <f>IF(L49="","",L49)</f>
        <v/>
      </c>
      <c r="M60" s="73"/>
      <c r="N60" s="73"/>
      <c r="O60" s="73"/>
      <c r="P60" s="112" t="str">
        <f>IF(P49="","",P49)</f>
        <v/>
      </c>
      <c r="Q60" s="73"/>
      <c r="R60" s="73"/>
      <c r="S60" s="73"/>
      <c r="T60" s="112" t="str">
        <f>IF(T49="","",T49)</f>
        <v/>
      </c>
    </row>
    <row r="61" spans="1:20" x14ac:dyDescent="0.2">
      <c r="A61" s="4"/>
      <c r="B61" s="109" t="s">
        <v>47</v>
      </c>
      <c r="C61" s="8"/>
      <c r="D61" s="8"/>
      <c r="E61" s="8"/>
      <c r="F61" s="8"/>
      <c r="G61" s="8"/>
      <c r="H61" s="8"/>
      <c r="I61" s="8"/>
      <c r="J61" s="73"/>
      <c r="K61" s="73"/>
      <c r="L61" s="112" t="str">
        <f>IF(L60="","",L60/365)</f>
        <v/>
      </c>
      <c r="M61" s="73"/>
      <c r="N61" s="73"/>
      <c r="O61" s="73"/>
      <c r="P61" s="112" t="str">
        <f>IF(P60="","",P60/365)</f>
        <v/>
      </c>
      <c r="Q61" s="73"/>
      <c r="R61" s="73"/>
      <c r="S61" s="73"/>
      <c r="T61" s="112" t="str">
        <f>IF(T60="","",T60/365)</f>
        <v/>
      </c>
    </row>
    <row r="62" spans="1:20" x14ac:dyDescent="0.2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</row>
    <row r="63" spans="1:20" x14ac:dyDescent="0.2">
      <c r="A63" s="176" t="s">
        <v>48</v>
      </c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</row>
    <row r="64" spans="1:20" x14ac:dyDescent="0.2">
      <c r="A64" s="109" t="s">
        <v>22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</row>
    <row r="66" spans="1:1" ht="15" x14ac:dyDescent="0.25">
      <c r="A66" s="120" t="s">
        <v>132</v>
      </c>
    </row>
  </sheetData>
  <mergeCells count="9">
    <mergeCell ref="I1:J1"/>
    <mergeCell ref="I2:J2"/>
    <mergeCell ref="A62:T62"/>
    <mergeCell ref="A63:T63"/>
    <mergeCell ref="N4:P4"/>
    <mergeCell ref="R4:T4"/>
    <mergeCell ref="A4:G4"/>
    <mergeCell ref="A5:G5"/>
    <mergeCell ref="J4:L4"/>
  </mergeCells>
  <phoneticPr fontId="4" type="noConversion"/>
  <pageMargins left="0.5" right="0.5" top="0.75" bottom="0.75" header="0" footer="0"/>
  <pageSetup scale="62" orientation="landscape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Z72"/>
  <sheetViews>
    <sheetView zoomScaleNormal="100" workbookViewId="0">
      <pane xSplit="10" topLeftCell="K1" activePane="topRight" state="frozen"/>
      <selection pane="topRight" activeCell="A5" sqref="A5:G5"/>
    </sheetView>
  </sheetViews>
  <sheetFormatPr defaultColWidth="11.42578125" defaultRowHeight="12.75" x14ac:dyDescent="0.2"/>
  <cols>
    <col min="1" max="1" width="4" style="26" bestFit="1" customWidth="1"/>
    <col min="2" max="6" width="0.85546875" customWidth="1"/>
    <col min="7" max="7" width="32.85546875" customWidth="1"/>
    <col min="8" max="8" width="9.140625" customWidth="1"/>
    <col min="9" max="9" width="9.28515625" hidden="1" customWidth="1"/>
    <col min="10" max="10" width="11.7109375" hidden="1" customWidth="1"/>
    <col min="11" max="11" width="0.85546875" customWidth="1"/>
    <col min="12" max="13" width="11.42578125" customWidth="1"/>
    <col min="14" max="14" width="11.7109375" customWidth="1"/>
    <col min="15" max="15" width="0.85546875" customWidth="1"/>
    <col min="16" max="17" width="11.42578125" customWidth="1"/>
    <col min="18" max="18" width="11.7109375" customWidth="1"/>
    <col min="19" max="19" width="0.85546875" hidden="1" customWidth="1"/>
    <col min="20" max="21" width="11.42578125" hidden="1" customWidth="1"/>
    <col min="22" max="22" width="11.7109375" hidden="1" customWidth="1"/>
    <col min="23" max="23" width="0.85546875" customWidth="1"/>
    <col min="24" max="25" width="11.42578125" customWidth="1"/>
    <col min="26" max="26" width="11.7109375" customWidth="1"/>
  </cols>
  <sheetData>
    <row r="1" spans="1:26" ht="12.95" customHeight="1" x14ac:dyDescent="0.2">
      <c r="I1" s="174"/>
      <c r="J1" s="174"/>
      <c r="K1" s="174"/>
      <c r="L1" s="174"/>
    </row>
    <row r="2" spans="1:26" x14ac:dyDescent="0.2">
      <c r="I2" s="174"/>
      <c r="J2" s="174"/>
      <c r="K2" s="174"/>
      <c r="L2" s="174"/>
    </row>
    <row r="3" spans="1:26" ht="20.25" customHeight="1" x14ac:dyDescent="0.2"/>
    <row r="4" spans="1:26" ht="28.7" customHeight="1" x14ac:dyDescent="0.2">
      <c r="A4" s="182" t="s">
        <v>99</v>
      </c>
      <c r="B4" s="182"/>
      <c r="C4" s="182"/>
      <c r="D4" s="182"/>
      <c r="E4" s="182"/>
      <c r="F4" s="182"/>
      <c r="G4" s="182"/>
      <c r="H4" s="111"/>
      <c r="I4" s="183" t="s">
        <v>19</v>
      </c>
      <c r="J4" s="183"/>
      <c r="K4" s="8"/>
      <c r="L4" s="177" t="s">
        <v>34</v>
      </c>
      <c r="M4" s="177"/>
      <c r="N4" s="180"/>
      <c r="O4" s="8"/>
      <c r="P4" s="177" t="s">
        <v>34</v>
      </c>
      <c r="Q4" s="177"/>
      <c r="R4" s="180"/>
      <c r="S4" s="8"/>
      <c r="T4" s="177" t="s">
        <v>34</v>
      </c>
      <c r="U4" s="177"/>
      <c r="V4" s="180"/>
      <c r="W4" s="8"/>
      <c r="X4" s="177" t="s">
        <v>34</v>
      </c>
      <c r="Y4" s="177"/>
      <c r="Z4" s="180"/>
    </row>
    <row r="5" spans="1:26" ht="13.5" thickBot="1" x14ac:dyDescent="0.25">
      <c r="A5" s="181"/>
      <c r="B5" s="181"/>
      <c r="C5" s="181"/>
      <c r="D5" s="181"/>
      <c r="E5" s="181"/>
      <c r="F5" s="181"/>
      <c r="G5" s="181"/>
      <c r="H5" s="110"/>
      <c r="I5" s="34"/>
      <c r="J5" s="34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123"/>
      <c r="B6" s="8" t="s">
        <v>104</v>
      </c>
      <c r="C6" s="123"/>
      <c r="D6" s="123"/>
      <c r="E6" s="123"/>
      <c r="F6" s="123"/>
      <c r="G6" s="123"/>
      <c r="H6" s="110"/>
      <c r="I6" s="34"/>
      <c r="J6" s="34"/>
      <c r="K6" s="8"/>
      <c r="L6" s="8"/>
      <c r="M6" s="8"/>
      <c r="N6" s="3"/>
      <c r="O6" s="8"/>
      <c r="P6" s="8"/>
      <c r="Q6" s="8"/>
      <c r="R6" s="139"/>
      <c r="S6" s="8"/>
      <c r="T6" s="8"/>
      <c r="U6" s="8"/>
      <c r="V6" s="8"/>
      <c r="W6" s="8"/>
      <c r="X6" s="8"/>
      <c r="Y6" s="8"/>
      <c r="Z6" s="139"/>
    </row>
    <row r="7" spans="1:26" x14ac:dyDescent="0.2">
      <c r="A7" s="4"/>
      <c r="B7" s="8" t="s">
        <v>49</v>
      </c>
      <c r="C7" s="8"/>
      <c r="D7" s="8"/>
      <c r="E7" s="8"/>
      <c r="F7" s="8"/>
      <c r="G7" s="8"/>
      <c r="H7" s="110"/>
      <c r="I7" s="46"/>
      <c r="J7" s="48">
        <v>850</v>
      </c>
      <c r="K7" s="8"/>
      <c r="L7" s="5"/>
      <c r="M7" s="8"/>
      <c r="N7" s="6"/>
      <c r="O7" s="8"/>
      <c r="P7" s="5"/>
      <c r="Q7" s="8"/>
      <c r="R7" s="6"/>
      <c r="S7" s="8"/>
      <c r="T7" s="5"/>
      <c r="U7" s="8"/>
      <c r="V7" s="124"/>
      <c r="W7" s="8"/>
      <c r="X7" s="5"/>
      <c r="Y7" s="8"/>
      <c r="Z7" s="6"/>
    </row>
    <row r="8" spans="1:26" ht="13.5" thickBot="1" x14ac:dyDescent="0.25">
      <c r="A8" s="4"/>
      <c r="B8" s="8" t="s">
        <v>50</v>
      </c>
      <c r="C8" s="8"/>
      <c r="D8" s="8"/>
      <c r="E8" s="8"/>
      <c r="F8" s="8"/>
      <c r="G8" s="8"/>
      <c r="H8" s="110"/>
      <c r="I8" s="46"/>
      <c r="J8" s="48">
        <v>650</v>
      </c>
      <c r="K8" s="8"/>
      <c r="L8" s="8"/>
      <c r="M8" s="8"/>
      <c r="N8" s="7"/>
      <c r="O8" s="8"/>
      <c r="P8" s="8"/>
      <c r="Q8" s="8"/>
      <c r="R8" s="7"/>
      <c r="S8" s="8"/>
      <c r="T8" s="8"/>
      <c r="U8" s="8"/>
      <c r="V8" s="125"/>
      <c r="W8" s="8"/>
      <c r="X8" s="8"/>
      <c r="Y8" s="8"/>
      <c r="Z8" s="7"/>
    </row>
    <row r="9" spans="1:26" ht="13.5" thickBot="1" x14ac:dyDescent="0.25">
      <c r="A9" s="4"/>
      <c r="B9" s="8" t="s">
        <v>51</v>
      </c>
      <c r="C9" s="8"/>
      <c r="D9" s="8"/>
      <c r="E9" s="8"/>
      <c r="F9" s="8"/>
      <c r="G9" s="8"/>
      <c r="H9" s="110"/>
      <c r="I9" s="35"/>
      <c r="J9" s="35">
        <f>IF(COUNTBLANK(J7:J8)&lt;2,J7-J8,"")</f>
        <v>200</v>
      </c>
      <c r="K9" s="8"/>
      <c r="L9" s="5"/>
      <c r="M9" s="8"/>
      <c r="N9" s="8">
        <f>N7-N8</f>
        <v>0</v>
      </c>
      <c r="O9" s="8"/>
      <c r="P9" s="5"/>
      <c r="Q9" s="8"/>
      <c r="R9" s="8">
        <f>R7-R8</f>
        <v>0</v>
      </c>
      <c r="S9" s="8"/>
      <c r="T9" s="5"/>
      <c r="U9" s="8"/>
      <c r="V9" s="8" t="str">
        <f>IF(COUNTBLANK(V7:V8)&lt;2,V7-V8,"")</f>
        <v/>
      </c>
      <c r="W9" s="8"/>
      <c r="X9" s="5"/>
      <c r="Y9" s="8"/>
      <c r="Z9" s="8">
        <f>Z7-Z8</f>
        <v>0</v>
      </c>
    </row>
    <row r="10" spans="1:26" ht="13.5" thickBot="1" x14ac:dyDescent="0.25">
      <c r="A10" s="4"/>
      <c r="B10" s="8" t="s">
        <v>53</v>
      </c>
      <c r="C10" s="8"/>
      <c r="D10" s="8"/>
      <c r="E10" s="8"/>
      <c r="F10" s="8"/>
      <c r="G10" s="8"/>
      <c r="H10" s="110"/>
      <c r="I10" s="35"/>
      <c r="J10" s="49">
        <v>114</v>
      </c>
      <c r="K10" s="8"/>
      <c r="L10" s="5"/>
      <c r="M10" s="8"/>
      <c r="N10" s="9"/>
      <c r="O10" s="8"/>
      <c r="P10" s="5"/>
      <c r="Q10" s="8"/>
      <c r="R10" s="9"/>
      <c r="S10" s="8"/>
      <c r="T10" s="5"/>
      <c r="U10" s="8"/>
      <c r="V10" s="113"/>
      <c r="W10" s="8"/>
      <c r="X10" s="5"/>
      <c r="Y10" s="8"/>
      <c r="Z10" s="9"/>
    </row>
    <row r="11" spans="1:26" ht="13.5" thickBot="1" x14ac:dyDescent="0.25">
      <c r="A11" s="4"/>
      <c r="B11" s="8"/>
      <c r="C11" s="8"/>
      <c r="D11" s="8"/>
      <c r="E11" s="8"/>
      <c r="F11" s="8"/>
      <c r="G11" s="8"/>
      <c r="H11" s="110"/>
      <c r="I11" s="35"/>
      <c r="J11" s="36" t="s">
        <v>54</v>
      </c>
      <c r="K11" s="8"/>
      <c r="L11" s="8"/>
      <c r="M11" s="8"/>
      <c r="N11" s="145" t="s">
        <v>54</v>
      </c>
      <c r="O11" s="105"/>
      <c r="P11" s="105"/>
      <c r="Q11" s="105"/>
      <c r="R11" s="145" t="s">
        <v>54</v>
      </c>
      <c r="S11" s="105"/>
      <c r="T11" s="105"/>
      <c r="U11" s="105"/>
      <c r="V11" s="104" t="s">
        <v>54</v>
      </c>
      <c r="W11" s="105"/>
      <c r="X11" s="105"/>
      <c r="Y11" s="105"/>
      <c r="Z11" s="145" t="s">
        <v>54</v>
      </c>
    </row>
    <row r="12" spans="1:26" x14ac:dyDescent="0.2">
      <c r="A12" s="4"/>
      <c r="B12" s="8" t="s">
        <v>56</v>
      </c>
      <c r="C12" s="8"/>
      <c r="D12" s="8"/>
      <c r="E12" s="8"/>
      <c r="F12" s="8"/>
      <c r="G12" s="8"/>
      <c r="H12" s="110"/>
      <c r="I12" s="37" t="s">
        <v>27</v>
      </c>
      <c r="J12" s="50">
        <v>152.81</v>
      </c>
      <c r="K12" s="8"/>
      <c r="L12" s="8"/>
      <c r="M12" s="11" t="s">
        <v>27</v>
      </c>
      <c r="N12" s="12"/>
      <c r="O12" s="8"/>
      <c r="P12" s="8"/>
      <c r="Q12" s="11" t="s">
        <v>27</v>
      </c>
      <c r="R12" s="12"/>
      <c r="S12" s="8"/>
      <c r="T12" s="8"/>
      <c r="U12" s="11" t="s">
        <v>27</v>
      </c>
      <c r="V12" s="118"/>
      <c r="W12" s="8"/>
      <c r="X12" s="8"/>
      <c r="Y12" s="11" t="s">
        <v>27</v>
      </c>
      <c r="Z12" s="12"/>
    </row>
    <row r="13" spans="1:26" x14ac:dyDescent="0.2">
      <c r="A13" s="4"/>
      <c r="B13" s="42" t="s">
        <v>13</v>
      </c>
      <c r="C13" s="8"/>
      <c r="D13" s="8"/>
      <c r="E13" s="8"/>
      <c r="F13" s="8"/>
      <c r="G13" s="8"/>
      <c r="H13" s="110"/>
      <c r="I13" s="46"/>
      <c r="J13" s="51">
        <v>140</v>
      </c>
      <c r="K13" s="8"/>
      <c r="L13" s="8"/>
      <c r="M13" s="8"/>
      <c r="N13" s="13"/>
      <c r="O13" s="8"/>
      <c r="P13" s="8"/>
      <c r="Q13" s="8"/>
      <c r="R13" s="13"/>
      <c r="S13" s="8"/>
      <c r="T13" s="8"/>
      <c r="U13" s="8"/>
      <c r="V13" s="119"/>
      <c r="W13" s="8"/>
      <c r="X13" s="8"/>
      <c r="Y13" s="8"/>
      <c r="Z13" s="13"/>
    </row>
    <row r="14" spans="1:26" x14ac:dyDescent="0.2">
      <c r="A14" s="4"/>
      <c r="B14" s="8" t="s">
        <v>4</v>
      </c>
      <c r="C14" s="8"/>
      <c r="D14" s="8"/>
      <c r="E14" s="8"/>
      <c r="F14" s="8"/>
      <c r="G14" s="8"/>
      <c r="H14" s="110"/>
      <c r="I14" s="46"/>
      <c r="J14" s="51">
        <v>0.3</v>
      </c>
      <c r="K14" s="8"/>
      <c r="L14" s="8"/>
      <c r="M14" s="8"/>
      <c r="N14" s="13"/>
      <c r="O14" s="8"/>
      <c r="P14" s="8"/>
      <c r="Q14" s="8"/>
      <c r="R14" s="13"/>
      <c r="S14" s="8"/>
      <c r="T14" s="8"/>
      <c r="U14" s="8"/>
      <c r="V14" s="119"/>
      <c r="W14" s="8"/>
      <c r="X14" s="8"/>
      <c r="Y14" s="8"/>
      <c r="Z14" s="13"/>
    </row>
    <row r="15" spans="1:26" x14ac:dyDescent="0.2">
      <c r="A15" s="4"/>
      <c r="B15" s="8" t="s">
        <v>21</v>
      </c>
      <c r="C15" s="8"/>
      <c r="D15" s="8"/>
      <c r="E15" s="8"/>
      <c r="F15" s="8"/>
      <c r="G15" s="8"/>
      <c r="H15" s="110"/>
      <c r="I15" s="46"/>
      <c r="J15" s="47">
        <v>-13.22</v>
      </c>
      <c r="K15" s="8"/>
      <c r="L15" s="8"/>
      <c r="M15" s="8"/>
      <c r="N15" s="13"/>
      <c r="O15" s="8"/>
      <c r="P15" s="8"/>
      <c r="Q15" s="8"/>
      <c r="R15" s="13"/>
      <c r="S15" s="8"/>
      <c r="T15" s="8"/>
      <c r="U15" s="8"/>
      <c r="V15" s="119"/>
      <c r="W15" s="8"/>
      <c r="X15" s="8"/>
      <c r="Y15" s="8"/>
      <c r="Z15" s="13"/>
    </row>
    <row r="16" spans="1:26" hidden="1" x14ac:dyDescent="0.2">
      <c r="A16" s="4"/>
      <c r="B16" s="8" t="s">
        <v>3</v>
      </c>
      <c r="C16" s="8"/>
      <c r="D16" s="8"/>
      <c r="E16" s="8"/>
      <c r="F16" s="8"/>
      <c r="G16" s="8"/>
      <c r="H16" s="110"/>
      <c r="I16" s="46"/>
      <c r="J16" s="51"/>
      <c r="K16" s="8"/>
      <c r="L16" s="8"/>
      <c r="M16" s="8"/>
      <c r="N16" s="28"/>
      <c r="O16" s="8"/>
      <c r="P16" s="8"/>
      <c r="Q16" s="8"/>
      <c r="R16" s="28"/>
      <c r="S16" s="8"/>
      <c r="T16" s="8"/>
      <c r="U16" s="8"/>
      <c r="V16" s="126"/>
      <c r="W16" s="8"/>
      <c r="X16" s="8"/>
      <c r="Y16" s="8"/>
      <c r="Z16" s="28"/>
    </row>
    <row r="17" spans="1:26" ht="13.5" thickBot="1" x14ac:dyDescent="0.25">
      <c r="A17" s="4"/>
      <c r="B17" s="8" t="s">
        <v>59</v>
      </c>
      <c r="C17" s="8"/>
      <c r="D17" s="8"/>
      <c r="E17" s="8"/>
      <c r="F17" s="8"/>
      <c r="G17" s="8"/>
      <c r="H17" s="110"/>
      <c r="I17" s="46"/>
      <c r="J17" s="51"/>
      <c r="K17" s="8"/>
      <c r="L17" s="8"/>
      <c r="M17" s="8"/>
      <c r="N17" s="70"/>
      <c r="O17" s="8"/>
      <c r="P17" s="8"/>
      <c r="Q17" s="8"/>
      <c r="R17" s="70"/>
      <c r="S17" s="8"/>
      <c r="T17" s="8"/>
      <c r="U17" s="8"/>
      <c r="V17" s="127"/>
      <c r="W17" s="8"/>
      <c r="X17" s="8"/>
      <c r="Y17" s="8"/>
      <c r="Z17" s="70"/>
    </row>
    <row r="18" spans="1:26" x14ac:dyDescent="0.2">
      <c r="A18" s="4"/>
      <c r="B18" s="8"/>
      <c r="C18" s="8"/>
      <c r="D18" s="109" t="s">
        <v>60</v>
      </c>
      <c r="E18" s="8"/>
      <c r="F18" s="8"/>
      <c r="G18" s="8"/>
      <c r="H18" s="110"/>
      <c r="I18" s="37" t="s">
        <v>27</v>
      </c>
      <c r="J18" s="44">
        <f>IF(OR(AND(J7&lt;&gt;"",J12&lt;&gt;""),AND(J8&lt;&gt;"",J13&lt;&gt;"")),((J7*J12)-(J8*J13))/J9+J15,"")</f>
        <v>181.2225</v>
      </c>
      <c r="K18" s="8"/>
      <c r="L18" s="8"/>
      <c r="M18" s="11" t="s">
        <v>27</v>
      </c>
      <c r="N18" s="43" t="str">
        <f>IF(OR(AND(N7&lt;&gt;"",N12&lt;&gt;""),AND(N8&lt;&gt;"",N13&lt;&gt;"")),((N7*N12)-(N8*N13))/N9+N15,"")</f>
        <v/>
      </c>
      <c r="O18" s="8"/>
      <c r="P18" s="8"/>
      <c r="Q18" s="11" t="s">
        <v>27</v>
      </c>
      <c r="R18" s="43" t="str">
        <f>IF(OR(AND(R7&lt;&gt;"",R12&lt;&gt;""),AND(R8&lt;&gt;"",R13&lt;&gt;"")),((R7*R12)-(R8*R13))/R9+R15,"")</f>
        <v/>
      </c>
      <c r="S18" s="8"/>
      <c r="T18" s="8"/>
      <c r="U18" s="11" t="s">
        <v>27</v>
      </c>
      <c r="V18" s="43" t="str">
        <f>IF(OR(AND(V7&lt;&gt;"",V12&lt;&gt;""),AND(V8&lt;&gt;"",V13&lt;&gt;"")),((V7*V12)-(V8*V13))/V9+V15,"")</f>
        <v/>
      </c>
      <c r="W18" s="8"/>
      <c r="X18" s="8"/>
      <c r="Y18" s="11" t="s">
        <v>27</v>
      </c>
      <c r="Z18" s="43" t="str">
        <f>IF(OR(AND(Z7&lt;&gt;"",Z12&lt;&gt;""),AND(Z8&lt;&gt;"",Z13&lt;&gt;"")),((Z7*Z12)-(Z8*Z13))/Z9+Z15,"")</f>
        <v/>
      </c>
    </row>
    <row r="19" spans="1:26" ht="13.5" thickBot="1" x14ac:dyDescent="0.25">
      <c r="A19" s="4"/>
      <c r="B19" s="42" t="s">
        <v>64</v>
      </c>
      <c r="C19" s="8"/>
      <c r="D19" s="8"/>
      <c r="E19" s="8"/>
      <c r="F19" s="8"/>
      <c r="G19" s="8"/>
      <c r="H19" s="110"/>
      <c r="I19" s="36" t="s">
        <v>61</v>
      </c>
      <c r="J19" s="38"/>
      <c r="K19" s="8"/>
      <c r="L19" s="10" t="s">
        <v>61</v>
      </c>
      <c r="M19" s="10" t="s">
        <v>86</v>
      </c>
      <c r="N19" s="15"/>
      <c r="O19" s="8"/>
      <c r="P19" s="10" t="s">
        <v>61</v>
      </c>
      <c r="Q19" s="10" t="s">
        <v>86</v>
      </c>
      <c r="R19" s="15"/>
      <c r="S19" s="8"/>
      <c r="T19" s="10" t="s">
        <v>61</v>
      </c>
      <c r="U19" s="10" t="s">
        <v>62</v>
      </c>
      <c r="V19" s="15"/>
      <c r="W19" s="8"/>
      <c r="X19" s="10" t="s">
        <v>61</v>
      </c>
      <c r="Y19" s="10" t="s">
        <v>86</v>
      </c>
      <c r="Z19" s="15"/>
    </row>
    <row r="20" spans="1:26" x14ac:dyDescent="0.2">
      <c r="A20" s="4"/>
      <c r="B20" s="8"/>
      <c r="C20" s="42" t="s">
        <v>67</v>
      </c>
      <c r="D20" s="8"/>
      <c r="E20" s="8"/>
      <c r="F20" s="8"/>
      <c r="G20" s="8"/>
      <c r="H20" s="98" t="s">
        <v>65</v>
      </c>
      <c r="I20" s="57">
        <v>48.06</v>
      </c>
      <c r="J20" s="47">
        <v>13.18</v>
      </c>
      <c r="K20" s="8"/>
      <c r="L20" s="16"/>
      <c r="M20" s="17"/>
      <c r="N20" s="18" t="str">
        <f t="shared" ref="N20:N30" si="0">IF(COUNTBLANK(L20:M20)=0,L20*M20,"")</f>
        <v/>
      </c>
      <c r="O20" s="8"/>
      <c r="P20" s="16"/>
      <c r="Q20" s="17"/>
      <c r="R20" s="18" t="str">
        <f t="shared" ref="R20:R30" si="1">IF(COUNTBLANK(P20:Q20)=0,P20*Q20,"")</f>
        <v/>
      </c>
      <c r="S20" s="8"/>
      <c r="T20" s="128"/>
      <c r="U20" s="129"/>
      <c r="V20" s="18" t="str">
        <f t="shared" ref="V20:V30" si="2">IF(COUNTBLANK(T20:U20)=0,T20*U20,"")</f>
        <v/>
      </c>
      <c r="W20" s="8"/>
      <c r="X20" s="16"/>
      <c r="Y20" s="17"/>
      <c r="Z20" s="18" t="str">
        <f t="shared" ref="Z20:Z30" si="3">IF(COUNTBLANK(X20:Y20)=0,X20*Y20,"")</f>
        <v/>
      </c>
    </row>
    <row r="21" spans="1:26" x14ac:dyDescent="0.2">
      <c r="A21" s="4"/>
      <c r="B21" s="8"/>
      <c r="C21" s="42" t="s">
        <v>63</v>
      </c>
      <c r="D21" s="8"/>
      <c r="E21" s="8"/>
      <c r="F21" s="8"/>
      <c r="G21" s="8"/>
      <c r="H21" s="98" t="s">
        <v>65</v>
      </c>
      <c r="I21" s="57">
        <v>24.83</v>
      </c>
      <c r="J21" s="47">
        <v>3.4</v>
      </c>
      <c r="K21" s="8"/>
      <c r="L21" s="19"/>
      <c r="M21" s="20"/>
      <c r="N21" s="18" t="str">
        <f t="shared" si="0"/>
        <v/>
      </c>
      <c r="O21" s="8"/>
      <c r="P21" s="19"/>
      <c r="Q21" s="20"/>
      <c r="R21" s="18" t="str">
        <f t="shared" si="1"/>
        <v/>
      </c>
      <c r="S21" s="8"/>
      <c r="T21" s="130"/>
      <c r="U21" s="131"/>
      <c r="V21" s="18" t="str">
        <f t="shared" si="2"/>
        <v/>
      </c>
      <c r="W21" s="8"/>
      <c r="X21" s="19"/>
      <c r="Y21" s="20"/>
      <c r="Z21" s="18" t="str">
        <f t="shared" si="3"/>
        <v/>
      </c>
    </row>
    <row r="22" spans="1:26" x14ac:dyDescent="0.2">
      <c r="A22" s="4"/>
      <c r="B22" s="8"/>
      <c r="C22" s="42" t="s">
        <v>24</v>
      </c>
      <c r="D22" s="8"/>
      <c r="E22" s="8"/>
      <c r="F22" s="8"/>
      <c r="G22" s="8"/>
      <c r="H22" s="98" t="s">
        <v>66</v>
      </c>
      <c r="I22" s="57">
        <v>4.1100000000000003</v>
      </c>
      <c r="J22" s="47">
        <v>27.12</v>
      </c>
      <c r="K22" s="8"/>
      <c r="L22" s="19"/>
      <c r="M22" s="20"/>
      <c r="N22" s="18" t="str">
        <f t="shared" si="0"/>
        <v/>
      </c>
      <c r="O22" s="8"/>
      <c r="P22" s="19"/>
      <c r="Q22" s="20"/>
      <c r="R22" s="18" t="str">
        <f t="shared" si="1"/>
        <v/>
      </c>
      <c r="S22" s="8"/>
      <c r="T22" s="130"/>
      <c r="U22" s="131"/>
      <c r="V22" s="18" t="str">
        <f t="shared" si="2"/>
        <v/>
      </c>
      <c r="W22" s="8"/>
      <c r="X22" s="19"/>
      <c r="Y22" s="20"/>
      <c r="Z22" s="18" t="str">
        <f t="shared" si="3"/>
        <v/>
      </c>
    </row>
    <row r="23" spans="1:26" x14ac:dyDescent="0.2">
      <c r="A23" s="4"/>
      <c r="B23" s="8"/>
      <c r="C23" s="42" t="s">
        <v>68</v>
      </c>
      <c r="D23" s="8"/>
      <c r="E23" s="8"/>
      <c r="F23" s="8"/>
      <c r="G23" s="8"/>
      <c r="H23" s="98" t="s">
        <v>65</v>
      </c>
      <c r="I23" s="57">
        <v>167.15</v>
      </c>
      <c r="J23" s="47">
        <v>3.73</v>
      </c>
      <c r="K23" s="8"/>
      <c r="L23" s="19"/>
      <c r="M23" s="20"/>
      <c r="N23" s="18" t="str">
        <f t="shared" si="0"/>
        <v/>
      </c>
      <c r="O23" s="8"/>
      <c r="P23" s="19"/>
      <c r="Q23" s="20"/>
      <c r="R23" s="18" t="str">
        <f t="shared" si="1"/>
        <v/>
      </c>
      <c r="S23" s="8"/>
      <c r="T23" s="130"/>
      <c r="U23" s="131"/>
      <c r="V23" s="18" t="str">
        <f t="shared" si="2"/>
        <v/>
      </c>
      <c r="W23" s="8"/>
      <c r="X23" s="19"/>
      <c r="Y23" s="20"/>
      <c r="Z23" s="18" t="str">
        <f t="shared" si="3"/>
        <v/>
      </c>
    </row>
    <row r="24" spans="1:26" x14ac:dyDescent="0.2">
      <c r="A24" s="4"/>
      <c r="B24" s="8"/>
      <c r="C24" s="42" t="s">
        <v>117</v>
      </c>
      <c r="D24" s="8"/>
      <c r="E24" s="8"/>
      <c r="F24" s="8"/>
      <c r="G24" s="8"/>
      <c r="H24" s="98" t="s">
        <v>65</v>
      </c>
      <c r="I24" s="57"/>
      <c r="J24" s="47"/>
      <c r="K24" s="8"/>
      <c r="L24" s="19"/>
      <c r="M24" s="20"/>
      <c r="N24" s="18"/>
      <c r="O24" s="8"/>
      <c r="P24" s="19"/>
      <c r="Q24" s="20"/>
      <c r="R24" s="18"/>
      <c r="S24" s="8"/>
      <c r="T24" s="130"/>
      <c r="U24" s="131"/>
      <c r="V24" s="18"/>
      <c r="W24" s="8"/>
      <c r="X24" s="19"/>
      <c r="Y24" s="20"/>
      <c r="Z24" s="18"/>
    </row>
    <row r="25" spans="1:26" x14ac:dyDescent="0.2">
      <c r="A25" s="4"/>
      <c r="B25" s="8"/>
      <c r="C25" s="42" t="s">
        <v>69</v>
      </c>
      <c r="D25" s="8"/>
      <c r="E25" s="8"/>
      <c r="F25" s="8"/>
      <c r="G25" s="8"/>
      <c r="H25" s="98" t="s">
        <v>65</v>
      </c>
      <c r="I25" s="57">
        <v>12.36</v>
      </c>
      <c r="J25" s="47">
        <v>0.93</v>
      </c>
      <c r="K25" s="8"/>
      <c r="L25" s="19"/>
      <c r="M25" s="20"/>
      <c r="N25" s="18" t="str">
        <f t="shared" si="0"/>
        <v/>
      </c>
      <c r="O25" s="8"/>
      <c r="P25" s="19"/>
      <c r="Q25" s="20"/>
      <c r="R25" s="18" t="str">
        <f t="shared" si="1"/>
        <v/>
      </c>
      <c r="S25" s="8"/>
      <c r="T25" s="130"/>
      <c r="U25" s="131"/>
      <c r="V25" s="18" t="str">
        <f t="shared" si="2"/>
        <v/>
      </c>
      <c r="W25" s="8"/>
      <c r="X25" s="19"/>
      <c r="Y25" s="20"/>
      <c r="Z25" s="18" t="str">
        <f t="shared" si="3"/>
        <v/>
      </c>
    </row>
    <row r="26" spans="1:26" x14ac:dyDescent="0.2">
      <c r="A26" s="4"/>
      <c r="B26" s="8"/>
      <c r="C26" s="8" t="s">
        <v>112</v>
      </c>
      <c r="E26" s="8"/>
      <c r="F26" s="8"/>
      <c r="G26" s="8"/>
      <c r="H26" s="98" t="s">
        <v>65</v>
      </c>
      <c r="I26" s="57">
        <v>166.96</v>
      </c>
      <c r="J26" s="47">
        <v>9.81</v>
      </c>
      <c r="K26" s="8"/>
      <c r="L26" s="19"/>
      <c r="M26" s="20"/>
      <c r="N26" s="18" t="str">
        <f t="shared" si="0"/>
        <v/>
      </c>
      <c r="O26" s="8"/>
      <c r="P26" s="19"/>
      <c r="Q26" s="20"/>
      <c r="R26" s="18" t="str">
        <f t="shared" si="1"/>
        <v/>
      </c>
      <c r="S26" s="8"/>
      <c r="T26" s="130"/>
      <c r="U26" s="131"/>
      <c r="V26" s="18" t="str">
        <f t="shared" si="2"/>
        <v/>
      </c>
      <c r="W26" s="8"/>
      <c r="X26" s="19"/>
      <c r="Y26" s="20"/>
      <c r="Z26" s="18" t="str">
        <f t="shared" si="3"/>
        <v/>
      </c>
    </row>
    <row r="27" spans="1:26" x14ac:dyDescent="0.2">
      <c r="A27" s="4"/>
      <c r="B27" s="8"/>
      <c r="C27" s="42" t="s">
        <v>134</v>
      </c>
      <c r="D27" s="8"/>
      <c r="E27" s="8"/>
      <c r="F27" s="8"/>
      <c r="G27" s="8"/>
      <c r="H27" s="98" t="s">
        <v>88</v>
      </c>
      <c r="I27" s="57">
        <v>0.04</v>
      </c>
      <c r="J27" s="47">
        <v>1.52</v>
      </c>
      <c r="K27" s="8"/>
      <c r="L27" s="19"/>
      <c r="M27" s="20"/>
      <c r="N27" s="18" t="str">
        <f t="shared" si="0"/>
        <v/>
      </c>
      <c r="O27" s="8"/>
      <c r="P27" s="19"/>
      <c r="Q27" s="20"/>
      <c r="R27" s="18" t="str">
        <f t="shared" si="1"/>
        <v/>
      </c>
      <c r="S27" s="8"/>
      <c r="T27" s="130"/>
      <c r="U27" s="131"/>
      <c r="V27" s="18" t="str">
        <f t="shared" si="2"/>
        <v/>
      </c>
      <c r="W27" s="8"/>
      <c r="X27" s="19"/>
      <c r="Y27" s="20"/>
      <c r="Z27" s="18" t="str">
        <f t="shared" si="3"/>
        <v/>
      </c>
    </row>
    <row r="28" spans="1:26" x14ac:dyDescent="0.2">
      <c r="A28" s="4"/>
      <c r="B28" s="8"/>
      <c r="C28" s="42" t="s">
        <v>100</v>
      </c>
      <c r="D28" s="8"/>
      <c r="E28" s="8"/>
      <c r="F28" s="8"/>
      <c r="G28" s="8"/>
      <c r="H28" s="98" t="s">
        <v>65</v>
      </c>
      <c r="I28" s="57"/>
      <c r="J28" s="47"/>
      <c r="K28" s="8"/>
      <c r="L28" s="19"/>
      <c r="M28" s="20"/>
      <c r="N28" s="18" t="str">
        <f t="shared" si="0"/>
        <v/>
      </c>
      <c r="O28" s="8"/>
      <c r="P28" s="19"/>
      <c r="Q28" s="20"/>
      <c r="R28" s="18" t="str">
        <f t="shared" si="1"/>
        <v/>
      </c>
      <c r="S28" s="8"/>
      <c r="T28" s="130"/>
      <c r="U28" s="131"/>
      <c r="V28" s="18" t="str">
        <f t="shared" si="2"/>
        <v/>
      </c>
      <c r="W28" s="8"/>
      <c r="X28" s="19"/>
      <c r="Y28" s="20"/>
      <c r="Z28" s="18" t="str">
        <f t="shared" si="3"/>
        <v/>
      </c>
    </row>
    <row r="29" spans="1:26" x14ac:dyDescent="0.2">
      <c r="A29" s="4"/>
      <c r="B29" s="8"/>
      <c r="C29" s="42" t="s">
        <v>118</v>
      </c>
      <c r="D29" s="8"/>
      <c r="E29" s="8"/>
      <c r="F29" s="8"/>
      <c r="G29" s="8"/>
      <c r="H29" s="98" t="s">
        <v>65</v>
      </c>
      <c r="I29" s="57"/>
      <c r="J29" s="47"/>
      <c r="K29" s="8"/>
      <c r="L29" s="106"/>
      <c r="M29" s="107"/>
      <c r="N29" s="18"/>
      <c r="O29" s="8"/>
      <c r="P29" s="106"/>
      <c r="Q29" s="107"/>
      <c r="R29" s="18"/>
      <c r="S29" s="8"/>
      <c r="T29" s="132"/>
      <c r="U29" s="133"/>
      <c r="V29" s="18"/>
      <c r="W29" s="8"/>
      <c r="X29" s="106"/>
      <c r="Y29" s="107"/>
      <c r="Z29" s="18"/>
    </row>
    <row r="30" spans="1:26" ht="13.5" thickBot="1" x14ac:dyDescent="0.25">
      <c r="A30" s="4"/>
      <c r="B30" s="8"/>
      <c r="C30" s="42" t="s">
        <v>101</v>
      </c>
      <c r="D30" s="8"/>
      <c r="E30" s="8"/>
      <c r="F30" s="8"/>
      <c r="G30" s="8"/>
      <c r="H30" s="98" t="s">
        <v>65</v>
      </c>
      <c r="I30" s="58">
        <v>183.75</v>
      </c>
      <c r="J30" s="47">
        <v>5.34</v>
      </c>
      <c r="K30" s="8"/>
      <c r="L30" s="40"/>
      <c r="M30" s="27"/>
      <c r="N30" s="18" t="str">
        <f t="shared" si="0"/>
        <v/>
      </c>
      <c r="O30" s="8"/>
      <c r="P30" s="40"/>
      <c r="Q30" s="27"/>
      <c r="R30" s="18" t="str">
        <f t="shared" si="1"/>
        <v/>
      </c>
      <c r="S30" s="8"/>
      <c r="T30" s="134"/>
      <c r="U30" s="135"/>
      <c r="V30" s="18" t="str">
        <f t="shared" si="2"/>
        <v/>
      </c>
      <c r="W30" s="8"/>
      <c r="X30" s="40"/>
      <c r="Y30" s="27"/>
      <c r="Z30" s="18" t="str">
        <f t="shared" si="3"/>
        <v/>
      </c>
    </row>
    <row r="31" spans="1:26" ht="13.5" thickBot="1" x14ac:dyDescent="0.25">
      <c r="A31" s="4"/>
      <c r="B31" s="8"/>
      <c r="C31" s="8"/>
      <c r="D31" s="109" t="s">
        <v>25</v>
      </c>
      <c r="E31" s="8"/>
      <c r="F31" s="8"/>
      <c r="G31" s="8"/>
      <c r="H31" s="110"/>
      <c r="I31" s="59">
        <f t="shared" ref="I31:I36" si="4">IF(OR(J31="",J$52=""),"",J31/J$52)</f>
        <v>0.69387537345283823</v>
      </c>
      <c r="J31" s="44">
        <f>IF(COUNTBLANK(J20:J30)&lt;8,SUM(J20:J30),"")</f>
        <v>65.03</v>
      </c>
      <c r="K31" s="8"/>
      <c r="L31" s="8"/>
      <c r="M31" s="100" t="str">
        <f t="shared" ref="M31:M41" si="5">IF(OR(N31="",N$52=""),"",N31/N$52)</f>
        <v/>
      </c>
      <c r="N31" s="43" t="str">
        <f>IF(COUNTBLANK(N20:N30)&lt;8,SUM(N20:N30),"")</f>
        <v/>
      </c>
      <c r="O31" s="8"/>
      <c r="P31" s="8"/>
      <c r="Q31" s="100" t="str">
        <f t="shared" ref="Q31:Q41" si="6">IF(OR(R31="",R$52=""),"",R31/R$52)</f>
        <v/>
      </c>
      <c r="R31" s="43" t="str">
        <f>IF(COUNTBLANK(R20:R30)&lt;8,SUM(R20:R30),"")</f>
        <v/>
      </c>
      <c r="S31" s="8"/>
      <c r="T31" s="8"/>
      <c r="U31" s="30" t="str">
        <f t="shared" ref="U31:U36" si="7">IF(OR(V31="",V$52=""),"",V31/V$52)</f>
        <v/>
      </c>
      <c r="V31" s="43" t="str">
        <f>IF(COUNTBLANK(V20:V30)&lt;8,SUM(V20:V30),"")</f>
        <v/>
      </c>
      <c r="W31" s="8"/>
      <c r="X31" s="8"/>
      <c r="Y31" s="100" t="str">
        <f>IF(OR(Z31="",Z$52=""),"",Z31/Z$52)</f>
        <v/>
      </c>
      <c r="Z31" s="43" t="str">
        <f>IF(COUNTBLANK(Z20:Z30)&lt;8,SUM(Z20:Z30),"")</f>
        <v/>
      </c>
    </row>
    <row r="32" spans="1:26" x14ac:dyDescent="0.2">
      <c r="A32" s="4"/>
      <c r="B32" s="8"/>
      <c r="C32" s="42" t="s">
        <v>70</v>
      </c>
      <c r="D32" s="8"/>
      <c r="E32" s="8"/>
      <c r="F32" s="8"/>
      <c r="G32" s="8"/>
      <c r="H32" s="110"/>
      <c r="I32" s="59">
        <f t="shared" si="4"/>
        <v>3.2543747332479722E-2</v>
      </c>
      <c r="J32" s="47">
        <v>3.05</v>
      </c>
      <c r="K32" s="8"/>
      <c r="L32" s="8"/>
      <c r="M32" s="100" t="str">
        <f t="shared" si="5"/>
        <v/>
      </c>
      <c r="N32" s="12"/>
      <c r="O32" s="8"/>
      <c r="P32" s="8"/>
      <c r="Q32" s="100" t="str">
        <f t="shared" si="6"/>
        <v/>
      </c>
      <c r="R32" s="12"/>
      <c r="S32" s="8"/>
      <c r="T32" s="8"/>
      <c r="U32" s="30" t="str">
        <f t="shared" si="7"/>
        <v/>
      </c>
      <c r="V32" s="56"/>
      <c r="W32" s="8"/>
      <c r="X32" s="8"/>
      <c r="Y32" s="100" t="str">
        <f t="shared" ref="Y32:Y39" si="8">IF(OR(Z32="",Z$52=""),"",Z32/Z$52)</f>
        <v/>
      </c>
      <c r="Z32" s="12"/>
    </row>
    <row r="33" spans="1:26" x14ac:dyDescent="0.2">
      <c r="A33" s="4"/>
      <c r="B33" s="8"/>
      <c r="C33" s="42" t="s">
        <v>71</v>
      </c>
      <c r="D33" s="8"/>
      <c r="E33" s="8"/>
      <c r="F33" s="8"/>
      <c r="G33" s="8"/>
      <c r="H33" s="110"/>
      <c r="I33" s="59">
        <f t="shared" si="4"/>
        <v>8.8561673068715315E-3</v>
      </c>
      <c r="J33" s="47">
        <v>0.83</v>
      </c>
      <c r="K33" s="8"/>
      <c r="L33" s="8"/>
      <c r="M33" s="100" t="str">
        <f t="shared" si="5"/>
        <v/>
      </c>
      <c r="N33" s="13"/>
      <c r="O33" s="8"/>
      <c r="P33" s="8"/>
      <c r="Q33" s="100" t="str">
        <f t="shared" si="6"/>
        <v/>
      </c>
      <c r="R33" s="13"/>
      <c r="S33" s="8"/>
      <c r="T33" s="8"/>
      <c r="U33" s="30" t="str">
        <f t="shared" si="7"/>
        <v/>
      </c>
      <c r="V33" s="136"/>
      <c r="W33" s="8"/>
      <c r="X33" s="8"/>
      <c r="Y33" s="100" t="str">
        <f t="shared" si="8"/>
        <v/>
      </c>
      <c r="Z33" s="13"/>
    </row>
    <row r="34" spans="1:26" x14ac:dyDescent="0.2">
      <c r="A34" s="4"/>
      <c r="B34" s="8"/>
      <c r="C34" s="42" t="s">
        <v>72</v>
      </c>
      <c r="D34" s="8"/>
      <c r="E34" s="8"/>
      <c r="F34" s="8"/>
      <c r="G34" s="8"/>
      <c r="H34" s="110"/>
      <c r="I34" s="59">
        <f t="shared" si="4"/>
        <v>1.9739650021340163E-2</v>
      </c>
      <c r="J34" s="47">
        <v>1.85</v>
      </c>
      <c r="K34" s="8"/>
      <c r="L34" s="8"/>
      <c r="M34" s="100" t="str">
        <f t="shared" si="5"/>
        <v/>
      </c>
      <c r="N34" s="41"/>
      <c r="O34" s="8"/>
      <c r="P34" s="8"/>
      <c r="Q34" s="100" t="str">
        <f t="shared" si="6"/>
        <v/>
      </c>
      <c r="R34" s="41"/>
      <c r="S34" s="8"/>
      <c r="T34" s="8"/>
      <c r="U34" s="30" t="str">
        <f t="shared" si="7"/>
        <v/>
      </c>
      <c r="V34" s="136"/>
      <c r="W34" s="8"/>
      <c r="X34" s="8"/>
      <c r="Y34" s="100" t="str">
        <f t="shared" si="8"/>
        <v/>
      </c>
      <c r="Z34" s="41"/>
    </row>
    <row r="35" spans="1:26" x14ac:dyDescent="0.2">
      <c r="A35" s="4"/>
      <c r="B35" s="8"/>
      <c r="C35" s="42" t="s">
        <v>73</v>
      </c>
      <c r="D35" s="8"/>
      <c r="E35" s="8"/>
      <c r="F35" s="8"/>
      <c r="G35" s="8"/>
      <c r="H35" s="110"/>
      <c r="I35" s="59">
        <f t="shared" si="4"/>
        <v>2.9662825437473322E-2</v>
      </c>
      <c r="J35" s="47">
        <v>2.78</v>
      </c>
      <c r="K35" s="8"/>
      <c r="L35" s="8"/>
      <c r="M35" s="100" t="str">
        <f t="shared" si="5"/>
        <v/>
      </c>
      <c r="N35" s="13"/>
      <c r="O35" s="8"/>
      <c r="P35" s="8"/>
      <c r="Q35" s="100" t="str">
        <f t="shared" si="6"/>
        <v/>
      </c>
      <c r="R35" s="13"/>
      <c r="S35" s="8"/>
      <c r="T35" s="8"/>
      <c r="U35" s="30" t="str">
        <f t="shared" si="7"/>
        <v/>
      </c>
      <c r="V35" s="119"/>
      <c r="W35" s="8"/>
      <c r="X35" s="8"/>
      <c r="Y35" s="100" t="str">
        <f t="shared" si="8"/>
        <v/>
      </c>
      <c r="Z35" s="13"/>
    </row>
    <row r="36" spans="1:26" x14ac:dyDescent="0.2">
      <c r="A36" s="4"/>
      <c r="B36" s="8"/>
      <c r="C36" s="42" t="s">
        <v>74</v>
      </c>
      <c r="D36" s="8"/>
      <c r="E36" s="8"/>
      <c r="F36" s="8"/>
      <c r="G36" s="8"/>
      <c r="H36" s="110"/>
      <c r="I36" s="59">
        <f t="shared" si="4"/>
        <v>0.13988476312419973</v>
      </c>
      <c r="J36" s="47">
        <v>13.11</v>
      </c>
      <c r="K36" s="8"/>
      <c r="L36" s="8"/>
      <c r="M36" s="100" t="str">
        <f t="shared" si="5"/>
        <v/>
      </c>
      <c r="N36" s="13"/>
      <c r="O36" s="8"/>
      <c r="P36" s="8"/>
      <c r="Q36" s="100" t="str">
        <f t="shared" si="6"/>
        <v/>
      </c>
      <c r="R36" s="13"/>
      <c r="S36" s="8"/>
      <c r="T36" s="8"/>
      <c r="U36" s="30" t="str">
        <f t="shared" si="7"/>
        <v/>
      </c>
      <c r="V36" s="119"/>
      <c r="W36" s="8"/>
      <c r="X36" s="8"/>
      <c r="Y36" s="100" t="str">
        <f t="shared" si="8"/>
        <v/>
      </c>
      <c r="Z36" s="13"/>
    </row>
    <row r="37" spans="1:26" x14ac:dyDescent="0.2">
      <c r="A37" s="4"/>
      <c r="B37" s="8"/>
      <c r="C37" s="42" t="s">
        <v>75</v>
      </c>
      <c r="D37" s="8"/>
      <c r="E37" s="8"/>
      <c r="F37" s="8"/>
      <c r="G37" s="8"/>
      <c r="H37" s="110"/>
      <c r="I37" s="59"/>
      <c r="J37" s="47"/>
      <c r="K37" s="8"/>
      <c r="L37" s="8"/>
      <c r="M37" s="100" t="str">
        <f t="shared" si="5"/>
        <v/>
      </c>
      <c r="N37" s="122"/>
      <c r="O37" s="8"/>
      <c r="P37" s="8"/>
      <c r="Q37" s="100" t="str">
        <f t="shared" si="6"/>
        <v/>
      </c>
      <c r="R37" s="122"/>
      <c r="S37" s="8"/>
      <c r="T37" s="8"/>
      <c r="U37" s="30"/>
      <c r="V37" s="15"/>
      <c r="W37" s="8"/>
      <c r="X37" s="8"/>
      <c r="Y37" s="100" t="str">
        <f t="shared" si="8"/>
        <v/>
      </c>
      <c r="Z37" s="122"/>
    </row>
    <row r="38" spans="1:26" x14ac:dyDescent="0.2">
      <c r="A38" s="4"/>
      <c r="B38" s="8"/>
      <c r="C38" s="42" t="s">
        <v>76</v>
      </c>
      <c r="D38" s="8"/>
      <c r="E38" s="8"/>
      <c r="F38" s="8"/>
      <c r="G38" s="8"/>
      <c r="H38" s="110"/>
      <c r="I38" s="59"/>
      <c r="J38" s="47"/>
      <c r="K38" s="8"/>
      <c r="L38" s="8"/>
      <c r="M38" s="100" t="str">
        <f t="shared" si="5"/>
        <v/>
      </c>
      <c r="N38" s="13"/>
      <c r="O38" s="8"/>
      <c r="P38" s="8"/>
      <c r="Q38" s="100" t="str">
        <f t="shared" si="6"/>
        <v/>
      </c>
      <c r="R38" s="13"/>
      <c r="S38" s="8"/>
      <c r="T38" s="8"/>
      <c r="U38" s="30"/>
      <c r="V38" s="15"/>
      <c r="W38" s="8"/>
      <c r="X38" s="8"/>
      <c r="Y38" s="100" t="str">
        <f t="shared" si="8"/>
        <v/>
      </c>
      <c r="Z38" s="13"/>
    </row>
    <row r="39" spans="1:26" ht="13.5" thickBot="1" x14ac:dyDescent="0.25">
      <c r="A39" s="4"/>
      <c r="B39" s="8"/>
      <c r="C39" s="42" t="s">
        <v>113</v>
      </c>
      <c r="D39" s="8"/>
      <c r="E39" s="8"/>
      <c r="F39" s="8"/>
      <c r="G39" s="8"/>
      <c r="H39" s="110"/>
      <c r="I39" s="59"/>
      <c r="J39" s="47"/>
      <c r="K39" s="8"/>
      <c r="L39" s="8"/>
      <c r="M39" s="100" t="str">
        <f t="shared" si="5"/>
        <v/>
      </c>
      <c r="N39" s="14"/>
      <c r="O39" s="8"/>
      <c r="P39" s="8"/>
      <c r="Q39" s="100" t="str">
        <f t="shared" si="6"/>
        <v/>
      </c>
      <c r="R39" s="14"/>
      <c r="S39" s="8"/>
      <c r="T39" s="8"/>
      <c r="U39" s="30"/>
      <c r="V39" s="15"/>
      <c r="W39" s="8"/>
      <c r="X39" s="8"/>
      <c r="Y39" s="100" t="str">
        <f t="shared" si="8"/>
        <v/>
      </c>
      <c r="Z39" s="14"/>
    </row>
    <row r="40" spans="1:26" x14ac:dyDescent="0.2">
      <c r="A40" s="4"/>
      <c r="B40" s="8"/>
      <c r="C40" s="8"/>
      <c r="D40" s="109" t="s">
        <v>114</v>
      </c>
      <c r="E40" s="8"/>
      <c r="F40" s="8"/>
      <c r="G40" s="8"/>
      <c r="H40" s="110"/>
      <c r="I40" s="60">
        <f>IF(OR(J40="",J$52=""),"",J40/J$52)</f>
        <v>0.23068715322236447</v>
      </c>
      <c r="J40" s="39">
        <f>IF(COUNTBLANK(J32:J36)&lt;5,SUM(J32:J36),"")</f>
        <v>21.619999999999997</v>
      </c>
      <c r="K40" s="8"/>
      <c r="L40" s="8"/>
      <c r="M40" s="23" t="str">
        <f t="shared" si="5"/>
        <v/>
      </c>
      <c r="N40" s="15" t="str">
        <f>IF(SUM(N32:N36)&lt;&gt;0,SUM(N32:N36),"")</f>
        <v/>
      </c>
      <c r="O40" s="8"/>
      <c r="P40" s="8"/>
      <c r="Q40" s="23" t="str">
        <f t="shared" si="6"/>
        <v/>
      </c>
      <c r="R40" s="15" t="str">
        <f>IF(SUM(R32:R36)&lt;&gt;0,SUM(R32:R36),"")</f>
        <v/>
      </c>
      <c r="S40" s="8"/>
      <c r="T40" s="8"/>
      <c r="U40" s="23" t="str">
        <f>IF(OR(V40="",V$52=""),"",V40/V$52)</f>
        <v/>
      </c>
      <c r="V40" s="15" t="str">
        <f>IF(COUNTBLANK(V32:V36)&lt;4,SUM(V32:V36),"")</f>
        <v/>
      </c>
      <c r="W40" s="8"/>
      <c r="X40" s="8"/>
      <c r="Y40" s="23" t="str">
        <f>IF(OR(Z40="",Z$52=""),"",Z40/Z$52)</f>
        <v/>
      </c>
      <c r="Z40" s="15" t="str">
        <f>IF(SUM(Z32:Z36)&lt;&gt;0,SUM(Z32:Z36),"")</f>
        <v/>
      </c>
    </row>
    <row r="41" spans="1:26" x14ac:dyDescent="0.2">
      <c r="A41" s="4"/>
      <c r="B41" s="8"/>
      <c r="C41" s="109"/>
      <c r="D41" s="109"/>
      <c r="E41" s="109" t="s">
        <v>6</v>
      </c>
      <c r="F41" s="109"/>
      <c r="G41" s="109"/>
      <c r="H41" s="110"/>
      <c r="I41" s="60">
        <f>IF(OR(J41="",J$52=""),"",J41/J$52)</f>
        <v>0.92456252667520278</v>
      </c>
      <c r="J41" s="39">
        <f>IF(AND(J40="",J31=""),"",SUM(J40,J31))</f>
        <v>86.65</v>
      </c>
      <c r="K41" s="8"/>
      <c r="L41" s="8"/>
      <c r="M41" s="23" t="str">
        <f t="shared" si="5"/>
        <v/>
      </c>
      <c r="N41" s="15" t="str">
        <f>IF(AND(N40="",N31=""),"",SUM(N40,N31))</f>
        <v/>
      </c>
      <c r="O41" s="8"/>
      <c r="P41" s="8"/>
      <c r="Q41" s="23" t="str">
        <f t="shared" si="6"/>
        <v/>
      </c>
      <c r="R41" s="15" t="str">
        <f>IF(AND(R40="",R31=""),"",SUM(R40,R31))</f>
        <v/>
      </c>
      <c r="S41" s="8"/>
      <c r="T41" s="8"/>
      <c r="U41" s="23" t="str">
        <f>IF(OR(V41="",V$52=""),"",V41/V$52)</f>
        <v/>
      </c>
      <c r="V41" s="15" t="str">
        <f>IF(AND(V40="",V31=""),"",SUM(V40,V31))</f>
        <v/>
      </c>
      <c r="W41" s="8"/>
      <c r="X41" s="8"/>
      <c r="Y41" s="23" t="str">
        <f>IF(OR(Z41="",Z$52=""),"",Z41/Z$52)</f>
        <v/>
      </c>
      <c r="Z41" s="15" t="str">
        <f>IF(AND(Z40="",Z31=""),"",SUM(Z40,Z31))</f>
        <v/>
      </c>
    </row>
    <row r="42" spans="1:26" x14ac:dyDescent="0.2">
      <c r="A42" s="4"/>
      <c r="B42" s="8"/>
      <c r="C42" s="109"/>
      <c r="D42" s="109"/>
      <c r="E42" s="109"/>
      <c r="F42" s="109"/>
      <c r="G42" s="109" t="s">
        <v>31</v>
      </c>
      <c r="H42" s="110"/>
      <c r="I42" s="61" t="s">
        <v>27</v>
      </c>
      <c r="J42" s="38">
        <f>IF(OR(J$18="",J41=""),"",J$18-J41)</f>
        <v>94.572499999999991</v>
      </c>
      <c r="K42" s="8"/>
      <c r="L42" s="8"/>
      <c r="M42" s="101" t="s">
        <v>27</v>
      </c>
      <c r="N42" s="15" t="str">
        <f>IF(OR(N$18="",N41=""),"",N$18-N41)</f>
        <v/>
      </c>
      <c r="O42" s="8"/>
      <c r="P42" s="8"/>
      <c r="Q42" s="101" t="s">
        <v>27</v>
      </c>
      <c r="R42" s="15" t="str">
        <f>IF(OR(R$18="",R41=""),"",R$18-R41)</f>
        <v/>
      </c>
      <c r="S42" s="8"/>
      <c r="T42" s="8"/>
      <c r="U42" s="31" t="s">
        <v>27</v>
      </c>
      <c r="V42" s="15" t="str">
        <f>IF(OR(V$18="",V41=""),"",V$18-V41)</f>
        <v/>
      </c>
      <c r="W42" s="8"/>
      <c r="X42" s="8"/>
      <c r="Y42" s="101" t="s">
        <v>27</v>
      </c>
      <c r="Z42" s="15" t="str">
        <f>IF(OR(Z$18="",Z41=""),"",Z$18-Z41)</f>
        <v/>
      </c>
    </row>
    <row r="43" spans="1:26" ht="13.5" thickBot="1" x14ac:dyDescent="0.25">
      <c r="A43" s="4"/>
      <c r="B43" s="109" t="s">
        <v>78</v>
      </c>
      <c r="C43" s="109"/>
      <c r="D43" s="8"/>
      <c r="E43" s="8"/>
      <c r="F43" s="8"/>
      <c r="G43" s="8"/>
      <c r="H43" s="110"/>
      <c r="I43" s="61"/>
      <c r="J43" s="38"/>
      <c r="K43" s="8"/>
      <c r="L43" s="8"/>
      <c r="M43" s="101"/>
      <c r="N43" s="15"/>
      <c r="O43" s="8"/>
      <c r="P43" s="8"/>
      <c r="Q43" s="101"/>
      <c r="R43" s="15"/>
      <c r="S43" s="8"/>
      <c r="T43" s="8"/>
      <c r="U43" s="31"/>
      <c r="V43" s="15"/>
      <c r="W43" s="8"/>
      <c r="X43" s="8"/>
      <c r="Y43" s="101"/>
      <c r="Z43" s="15"/>
    </row>
    <row r="44" spans="1:26" x14ac:dyDescent="0.2">
      <c r="A44" s="4"/>
      <c r="B44" s="109"/>
      <c r="C44" s="42" t="s">
        <v>75</v>
      </c>
      <c r="D44" s="8"/>
      <c r="E44" s="8"/>
      <c r="F44" s="8"/>
      <c r="G44" s="8"/>
      <c r="H44" s="110"/>
      <c r="I44" s="61"/>
      <c r="J44" s="38"/>
      <c r="K44" s="8"/>
      <c r="L44" s="8"/>
      <c r="M44" s="100" t="str">
        <f t="shared" ref="M44:M49" si="9">IF(OR(N44="",N$52=""),"",N44/N$52)</f>
        <v/>
      </c>
      <c r="N44" s="12"/>
      <c r="O44" s="8"/>
      <c r="P44" s="8"/>
      <c r="Q44" s="100" t="str">
        <f t="shared" ref="Q44:Q49" si="10">IF(OR(R44="",R$52=""),"",R44/R$52)</f>
        <v/>
      </c>
      <c r="R44" s="12"/>
      <c r="S44" s="8"/>
      <c r="T44" s="8"/>
      <c r="U44" s="31"/>
      <c r="V44" s="15"/>
      <c r="W44" s="8"/>
      <c r="X44" s="8"/>
      <c r="Y44" s="101"/>
      <c r="Z44" s="12"/>
    </row>
    <row r="45" spans="1:26" x14ac:dyDescent="0.2">
      <c r="A45" s="4"/>
      <c r="B45" s="109"/>
      <c r="C45" s="42" t="s">
        <v>102</v>
      </c>
      <c r="D45" s="8"/>
      <c r="E45" s="8"/>
      <c r="F45" s="8"/>
      <c r="G45" s="8"/>
      <c r="H45" s="110"/>
      <c r="I45" s="61"/>
      <c r="J45" s="38"/>
      <c r="K45" s="8"/>
      <c r="L45" s="8"/>
      <c r="M45" s="100" t="str">
        <f t="shared" si="9"/>
        <v/>
      </c>
      <c r="N45" s="13"/>
      <c r="O45" s="8"/>
      <c r="P45" s="8"/>
      <c r="Q45" s="100" t="str">
        <f t="shared" si="10"/>
        <v/>
      </c>
      <c r="R45" s="13"/>
      <c r="S45" s="8"/>
      <c r="T45" s="8"/>
      <c r="U45" s="31"/>
      <c r="V45" s="15"/>
      <c r="W45" s="8"/>
      <c r="X45" s="8"/>
      <c r="Y45" s="101"/>
      <c r="Z45" s="13"/>
    </row>
    <row r="46" spans="1:26" x14ac:dyDescent="0.2">
      <c r="A46" s="4"/>
      <c r="B46" s="109"/>
      <c r="C46" s="42" t="s">
        <v>79</v>
      </c>
      <c r="D46" s="8"/>
      <c r="E46" s="8"/>
      <c r="F46" s="8"/>
      <c r="G46" s="8"/>
      <c r="H46" s="110"/>
      <c r="I46" s="61"/>
      <c r="J46" s="38"/>
      <c r="K46" s="8"/>
      <c r="L46" s="8"/>
      <c r="M46" s="100" t="str">
        <f t="shared" si="9"/>
        <v/>
      </c>
      <c r="N46" s="122"/>
      <c r="O46" s="8"/>
      <c r="P46" s="8"/>
      <c r="Q46" s="100" t="str">
        <f t="shared" si="10"/>
        <v/>
      </c>
      <c r="R46" s="122"/>
      <c r="S46" s="8"/>
      <c r="T46" s="8"/>
      <c r="U46" s="31"/>
      <c r="V46" s="15"/>
      <c r="W46" s="8"/>
      <c r="X46" s="8"/>
      <c r="Y46" s="101"/>
      <c r="Z46" s="122"/>
    </row>
    <row r="47" spans="1:26" x14ac:dyDescent="0.2">
      <c r="A47" s="4"/>
      <c r="B47" s="109"/>
      <c r="C47" s="42" t="s">
        <v>80</v>
      </c>
      <c r="D47" s="8"/>
      <c r="E47" s="8"/>
      <c r="F47" s="8"/>
      <c r="G47" s="8"/>
      <c r="H47" s="110"/>
      <c r="I47" s="61"/>
      <c r="J47" s="38"/>
      <c r="K47" s="8"/>
      <c r="L47" s="8"/>
      <c r="M47" s="100"/>
      <c r="N47" s="122"/>
      <c r="O47" s="8"/>
      <c r="P47" s="8"/>
      <c r="Q47" s="100"/>
      <c r="R47" s="122"/>
      <c r="S47" s="8"/>
      <c r="T47" s="8"/>
      <c r="U47" s="31"/>
      <c r="V47" s="15"/>
      <c r="W47" s="8"/>
      <c r="X47" s="8"/>
      <c r="Y47" s="101"/>
      <c r="Z47" s="122"/>
    </row>
    <row r="48" spans="1:26" ht="13.5" thickBot="1" x14ac:dyDescent="0.25">
      <c r="A48" s="4"/>
      <c r="B48" s="8"/>
      <c r="C48" s="42" t="s">
        <v>81</v>
      </c>
      <c r="D48" s="8"/>
      <c r="E48" s="8"/>
      <c r="F48" s="8"/>
      <c r="G48" s="8"/>
      <c r="H48" s="110"/>
      <c r="I48" s="59">
        <f>IF(OR(J48="",J$52=""),"",J48/J$52)</f>
        <v>1.333760136577038E-2</v>
      </c>
      <c r="J48" s="47">
        <v>1.25</v>
      </c>
      <c r="K48" s="8"/>
      <c r="L48" s="8"/>
      <c r="M48" s="100" t="str">
        <f t="shared" si="9"/>
        <v/>
      </c>
      <c r="N48" s="13"/>
      <c r="O48" s="8"/>
      <c r="P48" s="8"/>
      <c r="Q48" s="100" t="str">
        <f t="shared" si="10"/>
        <v/>
      </c>
      <c r="R48" s="13"/>
      <c r="S48" s="8"/>
      <c r="T48" s="8"/>
      <c r="U48" s="30" t="str">
        <f>IF(OR(V48="",V$52=""),"",V48/V$52)</f>
        <v/>
      </c>
      <c r="V48" s="119"/>
      <c r="W48" s="8"/>
      <c r="X48" s="8"/>
      <c r="Y48" s="100" t="str">
        <f>IF(OR(Z48="",Z$52=""),"",Z48/Z$52)</f>
        <v/>
      </c>
      <c r="Z48" s="13"/>
    </row>
    <row r="49" spans="1:26" ht="13.5" thickBot="1" x14ac:dyDescent="0.25">
      <c r="A49" s="4"/>
      <c r="B49" s="8"/>
      <c r="C49" s="42" t="s">
        <v>93</v>
      </c>
      <c r="D49" s="8"/>
      <c r="E49" s="8"/>
      <c r="F49" s="8"/>
      <c r="G49" s="8"/>
      <c r="H49" s="110"/>
      <c r="I49" s="59">
        <f>IF(OR(J49="",J$52=""),"",J49/J$52)</f>
        <v>3.3824157063593686E-2</v>
      </c>
      <c r="J49" s="47">
        <v>3.17</v>
      </c>
      <c r="K49" s="8"/>
      <c r="L49" s="8"/>
      <c r="M49" s="100" t="str">
        <f t="shared" si="9"/>
        <v/>
      </c>
      <c r="N49" s="13"/>
      <c r="O49" s="8"/>
      <c r="P49" s="8"/>
      <c r="Q49" s="100" t="str">
        <f t="shared" si="10"/>
        <v/>
      </c>
      <c r="R49" s="13"/>
      <c r="S49" s="8"/>
      <c r="T49" s="8"/>
      <c r="U49" s="30" t="str">
        <f>IF(OR(V49="",V$52=""),"",V49/V$52)</f>
        <v/>
      </c>
      <c r="V49" s="137">
        <f>IF(V7=0,0,V10*V14/(V7/100))</f>
        <v>0</v>
      </c>
      <c r="W49" s="8"/>
      <c r="X49" s="8"/>
      <c r="Y49" s="100" t="str">
        <f>IF(OR(Z49="",Z$52=""),"",Z49/Z$52)</f>
        <v/>
      </c>
      <c r="Z49" s="13"/>
    </row>
    <row r="50" spans="1:26" ht="13.5" thickBot="1" x14ac:dyDescent="0.25">
      <c r="A50" s="4"/>
      <c r="B50" s="8"/>
      <c r="C50" s="42" t="s">
        <v>82</v>
      </c>
      <c r="D50" s="8"/>
      <c r="E50" s="8"/>
      <c r="F50" s="8"/>
      <c r="G50" s="8"/>
      <c r="H50" s="110"/>
      <c r="I50" s="59">
        <f>IF(OR(J50="",J$52=""),"",J50/J$52)</f>
        <v>2.8275714895433204E-2</v>
      </c>
      <c r="J50" s="47">
        <v>2.65</v>
      </c>
      <c r="K50" s="8"/>
      <c r="L50" s="8"/>
      <c r="M50" s="100" t="str">
        <f>IF(OR(N50="",N$52=""),"",N50/N$52)</f>
        <v/>
      </c>
      <c r="N50" s="14"/>
      <c r="O50" s="8"/>
      <c r="P50" s="8"/>
      <c r="Q50" s="100" t="str">
        <f>IF(OR(R50="",R$52=""),"",R50/R$52)</f>
        <v/>
      </c>
      <c r="R50" s="14"/>
      <c r="S50" s="8"/>
      <c r="T50" s="8"/>
      <c r="U50" s="30" t="str">
        <f>IF(OR(V50="",V$52=""),"",V50/V$52)</f>
        <v/>
      </c>
      <c r="V50" s="138"/>
      <c r="W50" s="8"/>
      <c r="X50" s="8"/>
      <c r="Y50" s="100" t="str">
        <f>IF(OR(Z50="",Z$52=""),"",Z50/Z$52)</f>
        <v/>
      </c>
      <c r="Z50" s="14"/>
    </row>
    <row r="51" spans="1:26" x14ac:dyDescent="0.2">
      <c r="A51" s="4"/>
      <c r="B51" s="8"/>
      <c r="C51" s="8"/>
      <c r="D51" s="42" t="s">
        <v>115</v>
      </c>
      <c r="E51" s="8"/>
      <c r="F51" s="8"/>
      <c r="G51" s="8"/>
      <c r="H51" s="110"/>
      <c r="I51" s="60">
        <f>IF(OR(J51="",J$52=""),"",J51/J$52)</f>
        <v>7.5437473324797277E-2</v>
      </c>
      <c r="J51" s="39">
        <f>IF(COUNTBLANK(J48:J50)&lt;6,SUM(J48:J50),"")</f>
        <v>7.07</v>
      </c>
      <c r="K51" s="8"/>
      <c r="L51" s="8"/>
      <c r="M51" s="23" t="str">
        <f>IF(OR(N51="",N$52=""),"",N51/N$52)</f>
        <v/>
      </c>
      <c r="N51" s="170" t="str">
        <f>IF(COUNTBLANK(N44:N50)&lt;6,SUM(N44:N50),"")</f>
        <v/>
      </c>
      <c r="O51" s="8"/>
      <c r="P51" s="8"/>
      <c r="Q51" s="23" t="str">
        <f>IF(OR(R51="",R$52=""),"",R51/R$52)</f>
        <v/>
      </c>
      <c r="R51" s="15" t="str">
        <f>IF(COUNTBLANK(R44:R50)&lt;6,SUM(R44:R50),"")</f>
        <v/>
      </c>
      <c r="S51" s="8"/>
      <c r="T51" s="8"/>
      <c r="U51" s="23" t="str">
        <f>IF(OR(V51="",V$52=""),"",V51/V$52)</f>
        <v/>
      </c>
      <c r="V51" s="15">
        <f>IF(COUNTBLANK(V48:V50)&lt;6,SUM(V48:V50),"")</f>
        <v>0</v>
      </c>
      <c r="W51" s="8"/>
      <c r="X51" s="8"/>
      <c r="Y51" s="23" t="str">
        <f>IF(OR(Z51="",Z$52=""),"",Z51/Z$52)</f>
        <v/>
      </c>
      <c r="Z51" s="15" t="str">
        <f>IF(COUNTBLANK(Z44:Z50)&lt;6,SUM(Z44:Z50),"")</f>
        <v/>
      </c>
    </row>
    <row r="52" spans="1:26" x14ac:dyDescent="0.2">
      <c r="A52" s="4"/>
      <c r="B52" s="8"/>
      <c r="C52" s="8"/>
      <c r="D52" s="8"/>
      <c r="E52" s="109" t="s">
        <v>116</v>
      </c>
      <c r="F52" s="109"/>
      <c r="G52" s="109"/>
      <c r="H52" s="110"/>
      <c r="I52" s="59">
        <f>IF(J52="","",SUM(I41,I51))</f>
        <v>1</v>
      </c>
      <c r="J52" s="44">
        <f>IF(OR(J41="",J51=""),"",SUM(J41,J51))</f>
        <v>93.72</v>
      </c>
      <c r="K52" s="8"/>
      <c r="L52" s="8"/>
      <c r="M52" s="100" t="str">
        <f>IF(N52="","",SUM(M41,M51))</f>
        <v/>
      </c>
      <c r="N52" s="43" t="str">
        <f>IF(OR(N41="",N51=""),"",SUM(N41,N51))</f>
        <v/>
      </c>
      <c r="O52" s="8"/>
      <c r="P52" s="8"/>
      <c r="Q52" s="100" t="str">
        <f>IF(R52="","",SUM(Q41,Q51))</f>
        <v/>
      </c>
      <c r="R52" s="43" t="str">
        <f>IF(OR(R41="",R51=""),"",SUM(R41,R51))</f>
        <v/>
      </c>
      <c r="S52" s="8"/>
      <c r="T52" s="8"/>
      <c r="U52" s="30" t="str">
        <f>IF(V52="","",SUM(U41,U51))</f>
        <v/>
      </c>
      <c r="V52" s="43" t="str">
        <f>IF(OR(V41="",V51=""),"",SUM(V41,V51))</f>
        <v/>
      </c>
      <c r="W52" s="8"/>
      <c r="X52" s="8"/>
      <c r="Y52" s="100" t="str">
        <f>IF(Z52="","",SUM(Y41,Y51))</f>
        <v/>
      </c>
      <c r="Z52" s="43" t="str">
        <f>IF(OR(Z41="",Z51=""),"",SUM(Z41,Z51))</f>
        <v/>
      </c>
    </row>
    <row r="53" spans="1:26" ht="13.5" thickBot="1" x14ac:dyDescent="0.25">
      <c r="A53" s="4"/>
      <c r="B53" s="8"/>
      <c r="C53" s="8"/>
      <c r="D53" s="8"/>
      <c r="E53" s="8"/>
      <c r="F53" s="109" t="s">
        <v>119</v>
      </c>
      <c r="G53" s="8"/>
      <c r="H53" s="110"/>
      <c r="I53" s="61" t="s">
        <v>27</v>
      </c>
      <c r="J53" s="44">
        <f>IF(OR(J18="",J52=""),"",J18-J52)</f>
        <v>87.502499999999998</v>
      </c>
      <c r="K53" s="8"/>
      <c r="L53" s="8"/>
      <c r="M53" s="99" t="s">
        <v>27</v>
      </c>
      <c r="N53" s="43" t="str">
        <f>IF(OR(N18="",N52=""),"",N18-N52)</f>
        <v/>
      </c>
      <c r="O53" s="8"/>
      <c r="P53" s="8"/>
      <c r="Q53" s="99" t="s">
        <v>27</v>
      </c>
      <c r="R53" s="43" t="str">
        <f>IF(OR(R18="",R52=""),"",R18-R52)</f>
        <v/>
      </c>
      <c r="S53" s="8"/>
      <c r="T53" s="8"/>
      <c r="U53" s="52" t="s">
        <v>27</v>
      </c>
      <c r="V53" s="43" t="str">
        <f>IF(OR(V18="",V52=""),"",V18-V52)</f>
        <v/>
      </c>
      <c r="W53" s="8"/>
      <c r="X53" s="8"/>
      <c r="Y53" s="99" t="s">
        <v>27</v>
      </c>
      <c r="Z53" s="43" t="str">
        <f>IF(OR(Z18="",Z52=""),"",Z18-Z52)</f>
        <v/>
      </c>
    </row>
    <row r="54" spans="1:26" ht="13.5" thickBot="1" x14ac:dyDescent="0.25">
      <c r="A54" s="4"/>
      <c r="B54" s="8"/>
      <c r="C54" s="42" t="s">
        <v>98</v>
      </c>
      <c r="D54" s="8"/>
      <c r="E54" s="8"/>
      <c r="F54" s="109"/>
      <c r="G54" s="8"/>
      <c r="H54" s="110"/>
      <c r="I54" s="61"/>
      <c r="J54" s="44">
        <v>3.61</v>
      </c>
      <c r="K54" s="8"/>
      <c r="L54" s="8"/>
      <c r="M54" s="99"/>
      <c r="N54" s="121"/>
      <c r="O54" s="8"/>
      <c r="P54" s="8"/>
      <c r="Q54" s="99"/>
      <c r="R54" s="121"/>
      <c r="S54" s="8"/>
      <c r="T54" s="8"/>
      <c r="U54" s="52"/>
      <c r="V54" s="55"/>
      <c r="W54" s="8"/>
      <c r="X54" s="8"/>
      <c r="Y54" s="99"/>
      <c r="Z54" s="121"/>
    </row>
    <row r="55" spans="1:26" x14ac:dyDescent="0.2">
      <c r="A55" s="4"/>
      <c r="B55" s="8"/>
      <c r="C55" s="8"/>
      <c r="D55" s="8"/>
      <c r="E55" s="8"/>
      <c r="F55" s="109" t="s">
        <v>84</v>
      </c>
      <c r="G55" s="8"/>
      <c r="H55" s="110"/>
      <c r="I55" s="62" t="s">
        <v>27</v>
      </c>
      <c r="J55" s="44">
        <f>IF(AND(J53="",J54=""),"",J53-J54)</f>
        <v>83.892499999999998</v>
      </c>
      <c r="K55" s="8"/>
      <c r="L55" s="8"/>
      <c r="M55" s="99" t="s">
        <v>27</v>
      </c>
      <c r="N55" s="43" t="str">
        <f>IF(AND(N53="",N54=""),"",N53-N54)</f>
        <v/>
      </c>
      <c r="O55" s="8"/>
      <c r="P55" s="8"/>
      <c r="Q55" s="99" t="s">
        <v>27</v>
      </c>
      <c r="R55" s="43" t="str">
        <f>IF(AND(R53="",R54=""),"",R53-R54)</f>
        <v/>
      </c>
      <c r="S55" s="8"/>
      <c r="T55" s="8"/>
      <c r="U55" s="52" t="s">
        <v>27</v>
      </c>
      <c r="V55" s="43" t="str">
        <f>IF(AND(V53="",V54=""),"",V53-V54)</f>
        <v/>
      </c>
      <c r="W55" s="8"/>
      <c r="X55" s="8"/>
      <c r="Y55" s="99" t="s">
        <v>27</v>
      </c>
      <c r="Z55" s="43" t="str">
        <f>IF(AND(Z53="",Z54=""),"",Z53-Z54)</f>
        <v/>
      </c>
    </row>
    <row r="56" spans="1:26" x14ac:dyDescent="0.2">
      <c r="A56" s="8"/>
      <c r="B56" s="8"/>
      <c r="C56" s="8"/>
      <c r="D56" s="8"/>
      <c r="E56" s="8"/>
      <c r="F56" s="8"/>
      <c r="G56" s="8"/>
      <c r="H56" s="8"/>
      <c r="I56" s="24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x14ac:dyDescent="0.2">
      <c r="A57" s="4"/>
      <c r="B57" s="109" t="s">
        <v>14</v>
      </c>
      <c r="C57" s="8"/>
      <c r="D57" s="8"/>
      <c r="E57" s="8"/>
      <c r="F57" s="8"/>
      <c r="G57" s="8"/>
      <c r="H57" s="110"/>
      <c r="I57" s="35"/>
      <c r="J57" s="44">
        <f>IF(J52="","",J52)</f>
        <v>93.72</v>
      </c>
      <c r="K57" s="8"/>
      <c r="L57" s="8"/>
      <c r="M57" s="8"/>
      <c r="N57" s="43" t="str">
        <f>IF(N52="","",N52)</f>
        <v/>
      </c>
      <c r="O57" s="8"/>
      <c r="P57" s="8"/>
      <c r="Q57" s="8"/>
      <c r="R57" s="43" t="str">
        <f>IF(R52="","",R52)</f>
        <v/>
      </c>
      <c r="S57" s="8"/>
      <c r="T57" s="8"/>
      <c r="U57" s="8"/>
      <c r="V57" s="43" t="str">
        <f>IF(V52="","",V52)</f>
        <v/>
      </c>
      <c r="W57" s="8"/>
      <c r="X57" s="8"/>
      <c r="Y57" s="8"/>
      <c r="Z57" s="43" t="str">
        <f>IF(Z52="","",Z52)</f>
        <v/>
      </c>
    </row>
    <row r="58" spans="1:26" x14ac:dyDescent="0.2">
      <c r="A58" s="4"/>
      <c r="B58" s="109" t="s">
        <v>10</v>
      </c>
      <c r="C58" s="8"/>
      <c r="D58" s="8"/>
      <c r="E58" s="8"/>
      <c r="F58" s="8"/>
      <c r="G58" s="8"/>
      <c r="H58" s="110"/>
      <c r="I58" s="37" t="s">
        <v>27</v>
      </c>
      <c r="J58" s="44">
        <f>IF(OR(J9="",J53=""),"",J9*J53/100)</f>
        <v>175.005</v>
      </c>
      <c r="K58" s="8"/>
      <c r="L58" s="8"/>
      <c r="M58" s="11" t="s">
        <v>27</v>
      </c>
      <c r="N58" s="43" t="str">
        <f>IF(OR(N9="",N53=""),"",N9*N53/100)</f>
        <v/>
      </c>
      <c r="O58" s="8"/>
      <c r="P58" s="8"/>
      <c r="Q58" s="11" t="s">
        <v>27</v>
      </c>
      <c r="R58" s="43" t="str">
        <f>IF(OR(R9="",R53=""),"",R9*R53/100)</f>
        <v/>
      </c>
      <c r="S58" s="8"/>
      <c r="T58" s="8"/>
      <c r="U58" s="11" t="s">
        <v>27</v>
      </c>
      <c r="V58" s="43" t="str">
        <f>IF(OR(V9="",V53=""),"",V9*V53/100)</f>
        <v/>
      </c>
      <c r="W58" s="8"/>
      <c r="X58" s="8"/>
      <c r="Y58" s="11" t="s">
        <v>27</v>
      </c>
      <c r="Z58" s="43" t="str">
        <f>IF(OR(Z9="",Z53=""),"",Z9*Z53/100)</f>
        <v/>
      </c>
    </row>
    <row r="59" spans="1:26" x14ac:dyDescent="0.2">
      <c r="A59" s="4"/>
      <c r="B59" s="109" t="s">
        <v>11</v>
      </c>
      <c r="C59" s="8"/>
      <c r="D59" s="8"/>
      <c r="E59" s="8"/>
      <c r="F59" s="8"/>
      <c r="G59" s="8"/>
      <c r="H59" s="110"/>
      <c r="I59" s="37" t="s">
        <v>27</v>
      </c>
      <c r="J59" s="44" t="e">
        <f>IF(OR(#REF!="",J58=""),"",#REF!*J58)</f>
        <v>#REF!</v>
      </c>
      <c r="K59" s="8"/>
      <c r="L59" s="8"/>
      <c r="M59" s="11" t="s">
        <v>27</v>
      </c>
      <c r="N59" s="43" t="e">
        <f>N58*N6</f>
        <v>#VALUE!</v>
      </c>
      <c r="O59" s="8"/>
      <c r="P59" s="8"/>
      <c r="Q59" s="11" t="s">
        <v>27</v>
      </c>
      <c r="R59" s="43" t="e">
        <f>R58*R6</f>
        <v>#VALUE!</v>
      </c>
      <c r="S59" s="8"/>
      <c r="T59" s="8"/>
      <c r="U59" s="11" t="s">
        <v>27</v>
      </c>
      <c r="V59" s="43" t="e">
        <f>IF(OR(#REF!="",V58=""),"",#REF!*V58)</f>
        <v>#REF!</v>
      </c>
      <c r="W59" s="8"/>
      <c r="X59" s="8"/>
      <c r="Y59" s="11" t="s">
        <v>27</v>
      </c>
      <c r="Z59" s="43" t="e">
        <f>Z58*Z6</f>
        <v>#VALUE!</v>
      </c>
    </row>
    <row r="60" spans="1:26" x14ac:dyDescent="0.2">
      <c r="A60" s="4"/>
      <c r="B60" s="109" t="s">
        <v>12</v>
      </c>
      <c r="C60" s="8"/>
      <c r="D60" s="8"/>
      <c r="E60" s="8"/>
      <c r="F60" s="8"/>
      <c r="G60" s="8"/>
      <c r="H60" s="110"/>
      <c r="I60" s="35"/>
      <c r="J60" s="44">
        <f>IF(OR(J9="",J10=""),"",J9/J10)</f>
        <v>1.7543859649122806</v>
      </c>
      <c r="K60" s="8"/>
      <c r="L60" s="8"/>
      <c r="M60" s="8"/>
      <c r="N60" s="43" t="str">
        <f>IF(OR(N9="",N10=""),"",N9/N10)</f>
        <v/>
      </c>
      <c r="O60" s="8"/>
      <c r="P60" s="8"/>
      <c r="Q60" s="8"/>
      <c r="R60" s="43" t="str">
        <f>IF(OR(R9="",R10=""),"",R9/R10)</f>
        <v/>
      </c>
      <c r="S60" s="8"/>
      <c r="T60" s="8"/>
      <c r="U60" s="8"/>
      <c r="V60" s="43" t="str">
        <f>IF(OR(V9="",V10=""),"",V9/V10)</f>
        <v/>
      </c>
      <c r="W60" s="8"/>
      <c r="X60" s="8"/>
      <c r="Y60" s="8"/>
      <c r="Z60" s="43" t="str">
        <f>IF(OR(Z9="",Z10=""),"",Z9/Z10)</f>
        <v/>
      </c>
    </row>
    <row r="61" spans="1:26" x14ac:dyDescent="0.2">
      <c r="A61" s="4"/>
      <c r="B61" s="109" t="s">
        <v>107</v>
      </c>
      <c r="C61" s="8"/>
      <c r="D61" s="8"/>
      <c r="E61" s="8"/>
      <c r="F61" s="8"/>
      <c r="G61" s="8"/>
      <c r="H61" s="110"/>
      <c r="I61" s="37" t="s">
        <v>27</v>
      </c>
      <c r="J61" s="44">
        <f>IF(OR(J13="",J8="",J9="",J52="",J7=""),"",(J13*J8+J9*J52)/J7)</f>
        <v>129.11058823529413</v>
      </c>
      <c r="K61" s="8"/>
      <c r="L61" s="8"/>
      <c r="M61" s="33" t="s">
        <v>27</v>
      </c>
      <c r="N61" s="45" t="str">
        <f>IF(ISERR(N12-N55),"",N12-N55)</f>
        <v/>
      </c>
      <c r="O61" s="8"/>
      <c r="P61" s="8"/>
      <c r="Q61" s="33" t="s">
        <v>27</v>
      </c>
      <c r="R61" s="45" t="str">
        <f>IF(ISERR(R12-R55),"",R12-R55)</f>
        <v/>
      </c>
      <c r="S61" s="8"/>
      <c r="T61" s="8"/>
      <c r="U61" s="33" t="s">
        <v>27</v>
      </c>
      <c r="V61" s="45" t="str">
        <f>IF(OR(V13="",V8="",V9="",V52="",V7=""),"",(V13*V8+V9*V52)/V7)</f>
        <v/>
      </c>
      <c r="W61" s="8"/>
      <c r="X61" s="8"/>
      <c r="Y61" s="33" t="s">
        <v>27</v>
      </c>
      <c r="Z61" s="45" t="str">
        <f>IF(ISERR(Z12-Z55),"",Z12-Z55)</f>
        <v/>
      </c>
    </row>
    <row r="62" spans="1:26" x14ac:dyDescent="0.2">
      <c r="A62" s="4"/>
      <c r="B62" s="109" t="s">
        <v>2</v>
      </c>
      <c r="C62" s="8"/>
      <c r="D62" s="8"/>
      <c r="E62" s="8"/>
      <c r="F62" s="8"/>
      <c r="G62" s="8"/>
      <c r="H62" s="110"/>
      <c r="I62" s="37"/>
      <c r="J62" s="44">
        <f>IF(OR(J7="",J12="",J52="",J9="",J8="",J8=0),"",((J12*J7)/100-J9/100*J52)/J8*100)</f>
        <v>170.99153846153845</v>
      </c>
      <c r="K62" s="8"/>
      <c r="L62" s="8"/>
      <c r="M62" s="33"/>
      <c r="N62" s="45" t="str">
        <f>IF(OR(N7="",N12="",N57="",N9="",N8="",N8=0),"",((N12*N7)/100-N9/100*N52)/N8*100)</f>
        <v/>
      </c>
      <c r="O62" s="8"/>
      <c r="P62" s="8"/>
      <c r="Q62" s="33"/>
      <c r="R62" s="45" t="str">
        <f>IF(OR(R7="",R12="",R57="",R9="",R8="",R8=0),"",((R12*R7)/100-R9/100*R52)/R8*100)</f>
        <v/>
      </c>
      <c r="S62" s="8"/>
      <c r="T62" s="8"/>
      <c r="U62" s="33"/>
      <c r="V62" s="45" t="str">
        <f>IF(OR(V7="",V12="",V57="",V9="",V8="",V8=0),"",((V12*V7)-(V57*V9))/V8+V15)</f>
        <v/>
      </c>
      <c r="W62" s="8"/>
      <c r="X62" s="8"/>
      <c r="Y62" s="33"/>
      <c r="Z62" s="45" t="str">
        <f>IF(OR(Z7="",Z12="",Z57="",Z9="",Z8="",Z8=0),"",((Z12*Z7)/100-Z9/100*Z52)/Z8*100)</f>
        <v/>
      </c>
    </row>
    <row r="63" spans="1:26" x14ac:dyDescent="0.2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</row>
    <row r="64" spans="1:26" x14ac:dyDescent="0.2">
      <c r="A64" s="176" t="s">
        <v>48</v>
      </c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</row>
    <row r="65" spans="1:26" x14ac:dyDescent="0.2">
      <c r="A65" s="109" t="s">
        <v>20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spans="1:26" x14ac:dyDescent="0.2">
      <c r="A66"/>
    </row>
    <row r="67" spans="1:26" ht="15" x14ac:dyDescent="0.25">
      <c r="A67" s="120" t="s">
        <v>132</v>
      </c>
    </row>
    <row r="68" spans="1:26" x14ac:dyDescent="0.2">
      <c r="A68"/>
    </row>
    <row r="69" spans="1:26" x14ac:dyDescent="0.2">
      <c r="A69"/>
    </row>
    <row r="70" spans="1:26" x14ac:dyDescent="0.2">
      <c r="A70"/>
    </row>
    <row r="71" spans="1:26" x14ac:dyDescent="0.2">
      <c r="A71"/>
    </row>
    <row r="72" spans="1:26" x14ac:dyDescent="0.2">
      <c r="A72"/>
    </row>
  </sheetData>
  <mergeCells count="11">
    <mergeCell ref="I1:L1"/>
    <mergeCell ref="I2:L2"/>
    <mergeCell ref="A63:V63"/>
    <mergeCell ref="X4:Z4"/>
    <mergeCell ref="A64:V64"/>
    <mergeCell ref="A5:G5"/>
    <mergeCell ref="L4:N4"/>
    <mergeCell ref="P4:R4"/>
    <mergeCell ref="T4:V4"/>
    <mergeCell ref="A4:G4"/>
    <mergeCell ref="I4:J4"/>
  </mergeCells>
  <phoneticPr fontId="4" type="noConversion"/>
  <pageMargins left="0.25" right="0.25" top="0.5" bottom="0.5" header="0" footer="0"/>
  <pageSetup scale="64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Z69"/>
  <sheetViews>
    <sheetView zoomScaleNormal="100" workbookViewId="0">
      <pane xSplit="10" topLeftCell="K1" activePane="topRight" state="frozen"/>
      <selection pane="topRight" activeCell="A5" sqref="A5:G5"/>
    </sheetView>
  </sheetViews>
  <sheetFormatPr defaultColWidth="11.42578125" defaultRowHeight="12.75" x14ac:dyDescent="0.2"/>
  <cols>
    <col min="1" max="1" width="4" style="26" bestFit="1" customWidth="1"/>
    <col min="2" max="6" width="0.85546875" customWidth="1"/>
    <col min="7" max="7" width="37.5703125" customWidth="1"/>
    <col min="8" max="8" width="9.140625" customWidth="1"/>
    <col min="9" max="9" width="9.28515625" hidden="1" customWidth="1"/>
    <col min="10" max="10" width="10.7109375" hidden="1" customWidth="1"/>
    <col min="11" max="11" width="0.85546875" customWidth="1"/>
    <col min="12" max="13" width="11.42578125" customWidth="1"/>
    <col min="14" max="14" width="10.7109375" customWidth="1"/>
    <col min="15" max="15" width="0.85546875" customWidth="1"/>
    <col min="16" max="17" width="11.42578125" customWidth="1"/>
    <col min="18" max="18" width="10.7109375" customWidth="1"/>
    <col min="19" max="19" width="0.85546875" hidden="1" customWidth="1"/>
    <col min="20" max="21" width="11.42578125" hidden="1" customWidth="1"/>
    <col min="22" max="22" width="10.7109375" hidden="1" customWidth="1"/>
    <col min="23" max="23" width="0.85546875" customWidth="1"/>
    <col min="24" max="25" width="11.42578125" customWidth="1"/>
    <col min="26" max="26" width="10.7109375" customWidth="1"/>
  </cols>
  <sheetData>
    <row r="1" spans="1:26" ht="12.95" customHeight="1" x14ac:dyDescent="0.2">
      <c r="I1" s="174"/>
      <c r="J1" s="174"/>
      <c r="K1" s="174"/>
      <c r="L1" s="174"/>
    </row>
    <row r="2" spans="1:26" x14ac:dyDescent="0.2">
      <c r="I2" s="174"/>
      <c r="J2" s="174"/>
      <c r="K2" s="174"/>
      <c r="L2" s="174"/>
    </row>
    <row r="3" spans="1:26" ht="20.25" customHeight="1" x14ac:dyDescent="0.2"/>
    <row r="4" spans="1:26" ht="28.7" customHeight="1" x14ac:dyDescent="0.2">
      <c r="A4" s="182" t="s">
        <v>16</v>
      </c>
      <c r="B4" s="182"/>
      <c r="C4" s="182"/>
      <c r="D4" s="182"/>
      <c r="E4" s="182"/>
      <c r="F4" s="182"/>
      <c r="G4" s="182"/>
      <c r="H4" s="111"/>
      <c r="I4" s="173" t="s">
        <v>19</v>
      </c>
      <c r="J4" s="173"/>
      <c r="K4" s="8"/>
      <c r="L4" s="177" t="s">
        <v>34</v>
      </c>
      <c r="M4" s="177"/>
      <c r="N4" s="180"/>
      <c r="O4" s="8"/>
      <c r="P4" s="177" t="s">
        <v>34</v>
      </c>
      <c r="Q4" s="177"/>
      <c r="R4" s="180"/>
      <c r="S4" s="8"/>
      <c r="T4" s="177" t="s">
        <v>34</v>
      </c>
      <c r="U4" s="177"/>
      <c r="V4" s="180"/>
      <c r="W4" s="8"/>
      <c r="X4" s="177" t="s">
        <v>34</v>
      </c>
      <c r="Y4" s="177"/>
      <c r="Z4" s="180"/>
    </row>
    <row r="5" spans="1:26" x14ac:dyDescent="0.2">
      <c r="A5" s="181"/>
      <c r="B5" s="181"/>
      <c r="C5" s="181"/>
      <c r="D5" s="181"/>
      <c r="E5" s="181"/>
      <c r="F5" s="181"/>
      <c r="G5" s="181"/>
      <c r="H5" s="110"/>
      <c r="I5" s="72"/>
      <c r="J5" s="72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4"/>
      <c r="B6" s="8" t="s">
        <v>17</v>
      </c>
      <c r="C6" s="8"/>
      <c r="D6" s="8"/>
      <c r="E6" s="8"/>
      <c r="F6" s="8"/>
      <c r="G6" s="8"/>
      <c r="H6" s="110"/>
      <c r="I6" s="80"/>
      <c r="J6" s="81">
        <v>1320</v>
      </c>
      <c r="K6" s="8"/>
      <c r="L6" s="5"/>
      <c r="M6" s="8"/>
      <c r="N6" s="6"/>
      <c r="O6" s="8"/>
      <c r="P6" s="5"/>
      <c r="Q6" s="8"/>
      <c r="R6" s="6"/>
      <c r="S6" s="8"/>
      <c r="T6" s="5"/>
      <c r="U6" s="8"/>
      <c r="V6" s="124"/>
      <c r="W6" s="8"/>
      <c r="X6" s="5"/>
      <c r="Y6" s="8"/>
      <c r="Z6" s="6"/>
    </row>
    <row r="7" spans="1:26" ht="13.5" thickBot="1" x14ac:dyDescent="0.25">
      <c r="A7" s="4"/>
      <c r="B7" s="8" t="s">
        <v>50</v>
      </c>
      <c r="C7" s="8"/>
      <c r="D7" s="8"/>
      <c r="E7" s="8"/>
      <c r="F7" s="8"/>
      <c r="G7" s="8"/>
      <c r="H7" s="110"/>
      <c r="I7" s="80"/>
      <c r="J7" s="81">
        <v>791</v>
      </c>
      <c r="K7" s="8"/>
      <c r="L7" s="8"/>
      <c r="M7" s="8"/>
      <c r="N7" s="142"/>
      <c r="O7" s="8"/>
      <c r="P7" s="8"/>
      <c r="Q7" s="8"/>
      <c r="R7" s="142"/>
      <c r="S7" s="8"/>
      <c r="T7" s="8"/>
      <c r="U7" s="8"/>
      <c r="V7" s="125"/>
      <c r="W7" s="8"/>
      <c r="X7" s="8"/>
      <c r="Y7" s="8"/>
      <c r="Z7" s="142"/>
    </row>
    <row r="8" spans="1:26" ht="13.5" thickBot="1" x14ac:dyDescent="0.25">
      <c r="A8" s="4"/>
      <c r="B8" s="8" t="s">
        <v>51</v>
      </c>
      <c r="C8" s="8"/>
      <c r="D8" s="8"/>
      <c r="E8" s="8"/>
      <c r="F8" s="8"/>
      <c r="G8" s="8"/>
      <c r="H8" s="110"/>
      <c r="I8" s="82"/>
      <c r="J8" s="82">
        <f>IF(COUNTBLANK(J6:J7)&lt;2,J6-J7,"")</f>
        <v>529</v>
      </c>
      <c r="K8" s="8"/>
      <c r="L8" s="5"/>
      <c r="M8" s="8"/>
      <c r="N8" s="6">
        <f>N6-N7</f>
        <v>0</v>
      </c>
      <c r="O8" s="8">
        <f t="shared" ref="O8:W8" si="0">O6-O7</f>
        <v>0</v>
      </c>
      <c r="P8" s="8"/>
      <c r="Q8" s="8"/>
      <c r="R8" s="6">
        <f>R6-R7</f>
        <v>0</v>
      </c>
      <c r="S8" s="115">
        <f t="shared" si="0"/>
        <v>0</v>
      </c>
      <c r="T8" s="113">
        <f t="shared" si="0"/>
        <v>0</v>
      </c>
      <c r="U8" s="113">
        <f t="shared" si="0"/>
        <v>0</v>
      </c>
      <c r="V8" s="114">
        <f t="shared" si="0"/>
        <v>0</v>
      </c>
      <c r="W8" s="8">
        <f t="shared" si="0"/>
        <v>0</v>
      </c>
      <c r="X8" s="8"/>
      <c r="Y8" s="8"/>
      <c r="Z8" s="6">
        <f>Z6-Z7</f>
        <v>0</v>
      </c>
    </row>
    <row r="9" spans="1:26" ht="13.5" thickBot="1" x14ac:dyDescent="0.25">
      <c r="A9" s="4"/>
      <c r="B9" s="8" t="s">
        <v>53</v>
      </c>
      <c r="C9" s="8"/>
      <c r="D9" s="8"/>
      <c r="E9" s="8"/>
      <c r="F9" s="8"/>
      <c r="G9" s="8"/>
      <c r="H9" s="110"/>
      <c r="I9" s="80"/>
      <c r="J9" s="81">
        <v>168</v>
      </c>
      <c r="K9" s="8"/>
      <c r="L9" s="5"/>
      <c r="M9" s="8"/>
      <c r="N9" s="143"/>
      <c r="O9" s="8"/>
      <c r="P9" s="5"/>
      <c r="Q9" s="8"/>
      <c r="R9" s="143"/>
      <c r="S9" s="8"/>
      <c r="T9" s="5"/>
      <c r="U9" s="8"/>
      <c r="V9" s="113"/>
      <c r="W9" s="8"/>
      <c r="X9" s="5"/>
      <c r="Y9" s="8"/>
      <c r="Z9" s="143"/>
    </row>
    <row r="10" spans="1:26" ht="13.5" thickBot="1" x14ac:dyDescent="0.25">
      <c r="A10" s="4"/>
      <c r="B10" s="8"/>
      <c r="C10" s="8"/>
      <c r="D10" s="8"/>
      <c r="E10" s="8"/>
      <c r="F10" s="8"/>
      <c r="G10" s="8"/>
      <c r="H10" s="110"/>
      <c r="I10" s="82"/>
      <c r="J10" s="83" t="s">
        <v>54</v>
      </c>
      <c r="K10" s="8"/>
      <c r="L10" s="8"/>
      <c r="M10" s="8"/>
      <c r="N10" s="144" t="s">
        <v>54</v>
      </c>
      <c r="O10" s="8"/>
      <c r="P10" s="8"/>
      <c r="Q10" s="8"/>
      <c r="R10" s="144" t="s">
        <v>54</v>
      </c>
      <c r="S10" s="8"/>
      <c r="T10" s="8"/>
      <c r="U10" s="8"/>
      <c r="V10" s="10" t="s">
        <v>54</v>
      </c>
      <c r="W10" s="8"/>
      <c r="X10" s="8"/>
      <c r="Y10" s="8"/>
      <c r="Z10" s="144" t="s">
        <v>54</v>
      </c>
    </row>
    <row r="11" spans="1:26" x14ac:dyDescent="0.2">
      <c r="A11" s="4"/>
      <c r="B11" s="8" t="s">
        <v>18</v>
      </c>
      <c r="C11" s="8"/>
      <c r="D11" s="8"/>
      <c r="E11" s="8"/>
      <c r="F11" s="8"/>
      <c r="G11" s="8"/>
      <c r="H11" s="110"/>
      <c r="I11" s="84" t="s">
        <v>27</v>
      </c>
      <c r="J11" s="85">
        <v>124.91</v>
      </c>
      <c r="K11" s="8"/>
      <c r="L11" s="8"/>
      <c r="M11" s="11" t="s">
        <v>27</v>
      </c>
      <c r="N11" s="12"/>
      <c r="O11" s="8"/>
      <c r="P11" s="8"/>
      <c r="Q11" s="11" t="s">
        <v>27</v>
      </c>
      <c r="R11" s="12"/>
      <c r="S11" s="8"/>
      <c r="T11" s="8"/>
      <c r="U11" s="11" t="s">
        <v>27</v>
      </c>
      <c r="V11" s="118"/>
      <c r="W11" s="8"/>
      <c r="X11" s="8"/>
      <c r="Y11" s="11" t="s">
        <v>27</v>
      </c>
      <c r="Z11" s="12"/>
    </row>
    <row r="12" spans="1:26" x14ac:dyDescent="0.2">
      <c r="A12" s="4"/>
      <c r="B12" s="8" t="s">
        <v>13</v>
      </c>
      <c r="C12" s="8"/>
      <c r="D12" s="8"/>
      <c r="E12" s="8"/>
      <c r="F12" s="8"/>
      <c r="G12" s="8"/>
      <c r="H12" s="110"/>
      <c r="I12" s="80"/>
      <c r="J12" s="85">
        <v>140.5</v>
      </c>
      <c r="K12" s="8"/>
      <c r="L12" s="8"/>
      <c r="M12" s="8"/>
      <c r="N12" s="13"/>
      <c r="O12" s="8"/>
      <c r="P12" s="8"/>
      <c r="Q12" s="8"/>
      <c r="R12" s="13"/>
      <c r="S12" s="8"/>
      <c r="T12" s="8"/>
      <c r="U12" s="8"/>
      <c r="V12" s="119"/>
      <c r="W12" s="8"/>
      <c r="X12" s="8"/>
      <c r="Y12" s="8"/>
      <c r="Z12" s="13"/>
    </row>
    <row r="13" spans="1:26" x14ac:dyDescent="0.2">
      <c r="A13" s="4"/>
      <c r="B13" s="8" t="s">
        <v>4</v>
      </c>
      <c r="C13" s="8"/>
      <c r="D13" s="8"/>
      <c r="E13" s="8"/>
      <c r="F13" s="8"/>
      <c r="G13" s="8"/>
      <c r="H13" s="110"/>
      <c r="I13" s="80"/>
      <c r="J13" s="85"/>
      <c r="K13" s="8"/>
      <c r="L13" s="8"/>
      <c r="M13" s="8"/>
      <c r="N13" s="13"/>
      <c r="O13" s="8"/>
      <c r="P13" s="8"/>
      <c r="Q13" s="8"/>
      <c r="R13" s="13"/>
      <c r="S13" s="8"/>
      <c r="T13" s="8"/>
      <c r="U13" s="8"/>
      <c r="V13" s="119"/>
      <c r="W13" s="8"/>
      <c r="X13" s="8"/>
      <c r="Y13" s="8"/>
      <c r="Z13" s="13"/>
    </row>
    <row r="14" spans="1:26" x14ac:dyDescent="0.2">
      <c r="A14" s="4"/>
      <c r="B14" s="8" t="s">
        <v>21</v>
      </c>
      <c r="C14" s="8"/>
      <c r="D14" s="8"/>
      <c r="E14" s="8"/>
      <c r="F14" s="8"/>
      <c r="G14" s="8"/>
      <c r="H14" s="110"/>
      <c r="I14" s="80"/>
      <c r="J14" s="86">
        <v>42.9</v>
      </c>
      <c r="K14" s="8"/>
      <c r="L14" s="8"/>
      <c r="M14" s="8"/>
      <c r="N14" s="13"/>
      <c r="O14" s="8"/>
      <c r="P14" s="8"/>
      <c r="Q14" s="8"/>
      <c r="R14" s="13"/>
      <c r="S14" s="8"/>
      <c r="T14" s="8"/>
      <c r="U14" s="8"/>
      <c r="V14" s="119"/>
      <c r="W14" s="8"/>
      <c r="X14" s="8"/>
      <c r="Y14" s="8"/>
      <c r="Z14" s="13"/>
    </row>
    <row r="15" spans="1:26" hidden="1" x14ac:dyDescent="0.2">
      <c r="A15" s="4"/>
      <c r="B15" s="8" t="s">
        <v>128</v>
      </c>
      <c r="C15" s="8"/>
      <c r="D15" s="8"/>
      <c r="E15" s="8"/>
      <c r="F15" s="8"/>
      <c r="G15" s="8"/>
      <c r="H15" s="110"/>
      <c r="I15" s="80"/>
      <c r="J15" s="85"/>
      <c r="K15" s="8"/>
      <c r="L15" s="8"/>
      <c r="M15" s="8"/>
      <c r="N15" s="117"/>
      <c r="O15" s="116"/>
      <c r="P15" s="116"/>
      <c r="Q15" s="116"/>
      <c r="R15" s="117"/>
      <c r="S15" s="116"/>
      <c r="T15" s="116"/>
      <c r="U15" s="116"/>
      <c r="V15" s="140"/>
      <c r="W15" s="116"/>
      <c r="X15" s="116"/>
      <c r="Y15" s="116"/>
      <c r="Z15" s="117"/>
    </row>
    <row r="16" spans="1:26" ht="13.5" thickBot="1" x14ac:dyDescent="0.25">
      <c r="A16" s="4"/>
      <c r="B16" s="8" t="s">
        <v>59</v>
      </c>
      <c r="C16" s="8"/>
      <c r="D16" s="8"/>
      <c r="E16" s="8"/>
      <c r="F16" s="8"/>
      <c r="G16" s="8"/>
      <c r="H16" s="110"/>
      <c r="I16" s="80"/>
      <c r="J16" s="85"/>
      <c r="K16" s="8"/>
      <c r="L16" s="8"/>
      <c r="M16" s="8"/>
      <c r="N16" s="70"/>
      <c r="O16" s="8"/>
      <c r="P16" s="8"/>
      <c r="Q16" s="8"/>
      <c r="R16" s="70"/>
      <c r="S16" s="8"/>
      <c r="T16" s="8"/>
      <c r="U16" s="8"/>
      <c r="V16" s="127"/>
      <c r="W16" s="8"/>
      <c r="X16" s="8"/>
      <c r="Y16" s="8"/>
      <c r="Z16" s="70"/>
    </row>
    <row r="17" spans="1:26" x14ac:dyDescent="0.2">
      <c r="A17" s="4"/>
      <c r="B17" s="8"/>
      <c r="C17" s="8"/>
      <c r="D17" s="109" t="s">
        <v>60</v>
      </c>
      <c r="E17" s="8"/>
      <c r="F17" s="8"/>
      <c r="G17" s="8"/>
      <c r="H17" s="110"/>
      <c r="I17" s="87" t="s">
        <v>27</v>
      </c>
      <c r="J17" s="71">
        <f>IF(OR(AND(J6&lt;&gt;"",J11&lt;&gt;""),AND(J7&lt;&gt;"",J12&lt;&gt;"")),((J6*J11)-(J7*J12))/J8+J14,"")</f>
        <v>144.4986767485822</v>
      </c>
      <c r="K17" s="8"/>
      <c r="L17" s="8"/>
      <c r="M17" s="11" t="s">
        <v>27</v>
      </c>
      <c r="N17" s="43" t="str">
        <f>IF(OR(AND(N6&lt;&gt;"",N11&lt;&gt;""),AND(N7&lt;&gt;"",N12&lt;&gt;"")),((N6*N11)-(N7*N12))/N8+N14,"")</f>
        <v/>
      </c>
      <c r="O17" s="8"/>
      <c r="P17" s="8"/>
      <c r="Q17" s="11" t="s">
        <v>27</v>
      </c>
      <c r="R17" s="43" t="str">
        <f>IF(OR(AND(R6&lt;&gt;"",R11&lt;&gt;""),AND(R7&lt;&gt;"",R12&lt;&gt;"")),((R6*R11)-(R7*R12))/R8+R14,"")</f>
        <v/>
      </c>
      <c r="S17" s="8"/>
      <c r="T17" s="8"/>
      <c r="U17" s="11" t="s">
        <v>27</v>
      </c>
      <c r="V17" s="43" t="str">
        <f>IF(OR(AND(V6&lt;&gt;"",V11&lt;&gt;""),AND(V7&lt;&gt;"",V12&lt;&gt;"")),((V6*V11)-(V7*V12))/V8+V14,"")</f>
        <v/>
      </c>
      <c r="W17" s="8"/>
      <c r="X17" s="8"/>
      <c r="Y17" s="11" t="s">
        <v>27</v>
      </c>
      <c r="Z17" s="43" t="str">
        <f>IF(OR(AND(Z6&lt;&gt;"",Z11&lt;&gt;""),AND(Z7&lt;&gt;"",Z12&lt;&gt;"")),((Z6*Z11)-(Z7*Z12))/Z8+Z14,"")</f>
        <v/>
      </c>
    </row>
    <row r="18" spans="1:26" x14ac:dyDescent="0.2">
      <c r="A18" s="4"/>
      <c r="B18" s="8"/>
      <c r="C18" s="8"/>
      <c r="D18" s="109"/>
      <c r="E18" s="8"/>
      <c r="F18" s="8"/>
      <c r="G18" s="8"/>
      <c r="H18" s="110"/>
      <c r="I18" s="87"/>
      <c r="J18" s="71"/>
      <c r="K18" s="8"/>
      <c r="L18" s="8"/>
      <c r="M18" s="11"/>
      <c r="N18" s="43"/>
      <c r="O18" s="8"/>
      <c r="P18" s="8"/>
      <c r="Q18" s="11"/>
      <c r="R18" s="43"/>
      <c r="S18" s="8"/>
      <c r="T18" s="8"/>
      <c r="U18" s="11"/>
      <c r="V18" s="43"/>
      <c r="W18" s="8"/>
      <c r="X18" s="8"/>
      <c r="Y18" s="11"/>
      <c r="Z18" s="43"/>
    </row>
    <row r="19" spans="1:26" ht="13.5" thickBot="1" x14ac:dyDescent="0.25">
      <c r="A19" s="4"/>
      <c r="B19" s="42" t="s">
        <v>64</v>
      </c>
      <c r="C19" s="8"/>
      <c r="D19" s="8"/>
      <c r="E19" s="8"/>
      <c r="F19" s="8"/>
      <c r="G19" s="8"/>
      <c r="H19" s="110"/>
      <c r="I19" s="83" t="s">
        <v>85</v>
      </c>
      <c r="J19" s="88" t="s">
        <v>87</v>
      </c>
      <c r="K19" s="8"/>
      <c r="L19" s="10" t="s">
        <v>85</v>
      </c>
      <c r="M19" s="10" t="s">
        <v>89</v>
      </c>
      <c r="N19" s="64" t="s">
        <v>87</v>
      </c>
      <c r="O19" s="8"/>
      <c r="P19" s="10" t="s">
        <v>85</v>
      </c>
      <c r="Q19" s="10" t="s">
        <v>89</v>
      </c>
      <c r="R19" s="64" t="s">
        <v>87</v>
      </c>
      <c r="S19" s="8"/>
      <c r="T19" s="10" t="s">
        <v>85</v>
      </c>
      <c r="U19" s="10" t="s">
        <v>89</v>
      </c>
      <c r="V19" s="64" t="s">
        <v>87</v>
      </c>
      <c r="W19" s="8"/>
      <c r="X19" s="10" t="s">
        <v>85</v>
      </c>
      <c r="Y19" s="10" t="s">
        <v>89</v>
      </c>
      <c r="Z19" s="64" t="s">
        <v>87</v>
      </c>
    </row>
    <row r="20" spans="1:26" x14ac:dyDescent="0.2">
      <c r="A20" s="4"/>
      <c r="B20" s="8"/>
      <c r="C20" s="42" t="s">
        <v>67</v>
      </c>
      <c r="D20" s="8"/>
      <c r="E20" s="8"/>
      <c r="F20" s="8"/>
      <c r="G20" s="8"/>
      <c r="H20" s="98" t="s">
        <v>65</v>
      </c>
      <c r="I20" s="89">
        <v>34.520000000000003</v>
      </c>
      <c r="J20" s="86">
        <v>6.82</v>
      </c>
      <c r="K20" s="8"/>
      <c r="L20" s="16"/>
      <c r="M20" s="17"/>
      <c r="N20" s="18" t="str">
        <f t="shared" ref="N20:N28" si="1">IF(COUNTBLANK(L20:M20)=0,L20*M20,"")</f>
        <v/>
      </c>
      <c r="O20" s="8"/>
      <c r="P20" s="16"/>
      <c r="Q20" s="17"/>
      <c r="R20" s="18" t="str">
        <f t="shared" ref="R20:R28" si="2">IF(COUNTBLANK(P20:Q20)=0,P20*Q20,"")</f>
        <v/>
      </c>
      <c r="S20" s="8"/>
      <c r="T20" s="128"/>
      <c r="U20" s="129"/>
      <c r="V20" s="18" t="str">
        <f t="shared" ref="V20:V28" si="3">IF(COUNTBLANK(T20:U20)=0,T20*U20,"")</f>
        <v/>
      </c>
      <c r="W20" s="8"/>
      <c r="X20" s="16"/>
      <c r="Y20" s="17"/>
      <c r="Z20" s="18" t="str">
        <f t="shared" ref="Z20:Z28" si="4">IF(COUNTBLANK(X20:Y20)=0,X20*Y20,"")</f>
        <v/>
      </c>
    </row>
    <row r="21" spans="1:26" x14ac:dyDescent="0.2">
      <c r="A21" s="4"/>
      <c r="B21" s="8"/>
      <c r="C21" s="42" t="s">
        <v>125</v>
      </c>
      <c r="D21" s="8"/>
      <c r="E21" s="8"/>
      <c r="F21" s="8"/>
      <c r="G21" s="8"/>
      <c r="H21" s="98" t="s">
        <v>65</v>
      </c>
      <c r="I21" s="89">
        <v>129.76</v>
      </c>
      <c r="J21" s="86">
        <v>5.08</v>
      </c>
      <c r="K21" s="8"/>
      <c r="L21" s="19"/>
      <c r="M21" s="20"/>
      <c r="N21" s="18" t="str">
        <f t="shared" si="1"/>
        <v/>
      </c>
      <c r="O21" s="8"/>
      <c r="P21" s="19"/>
      <c r="Q21" s="20"/>
      <c r="R21" s="18" t="str">
        <f t="shared" si="2"/>
        <v/>
      </c>
      <c r="S21" s="8"/>
      <c r="T21" s="130"/>
      <c r="U21" s="131"/>
      <c r="V21" s="18" t="str">
        <f t="shared" si="3"/>
        <v/>
      </c>
      <c r="W21" s="8"/>
      <c r="X21" s="19"/>
      <c r="Y21" s="20"/>
      <c r="Z21" s="18" t="str">
        <f t="shared" si="4"/>
        <v/>
      </c>
    </row>
    <row r="22" spans="1:26" x14ac:dyDescent="0.2">
      <c r="A22" s="4"/>
      <c r="B22" s="8"/>
      <c r="C22" s="42" t="s">
        <v>121</v>
      </c>
      <c r="D22" s="8"/>
      <c r="E22" s="8"/>
      <c r="F22" s="8"/>
      <c r="G22" s="8"/>
      <c r="H22" s="98" t="s">
        <v>66</v>
      </c>
      <c r="I22" s="89">
        <v>8.7200000000000006</v>
      </c>
      <c r="J22" s="86">
        <v>60.76</v>
      </c>
      <c r="K22" s="8"/>
      <c r="L22" s="19"/>
      <c r="M22" s="20"/>
      <c r="N22" s="18" t="str">
        <f t="shared" si="1"/>
        <v/>
      </c>
      <c r="O22" s="8"/>
      <c r="P22" s="19"/>
      <c r="Q22" s="20"/>
      <c r="R22" s="18" t="str">
        <f t="shared" si="2"/>
        <v/>
      </c>
      <c r="S22" s="8"/>
      <c r="T22" s="130"/>
      <c r="U22" s="131"/>
      <c r="V22" s="18" t="str">
        <f t="shared" si="3"/>
        <v/>
      </c>
      <c r="W22" s="8"/>
      <c r="X22" s="19"/>
      <c r="Y22" s="20"/>
      <c r="Z22" s="18" t="str">
        <f t="shared" si="4"/>
        <v/>
      </c>
    </row>
    <row r="23" spans="1:26" x14ac:dyDescent="0.2">
      <c r="A23" s="4"/>
      <c r="B23" s="8"/>
      <c r="C23" s="42" t="s">
        <v>68</v>
      </c>
      <c r="D23" s="8"/>
      <c r="E23" s="8"/>
      <c r="F23" s="8"/>
      <c r="G23" s="8"/>
      <c r="H23" s="98" t="s">
        <v>65</v>
      </c>
      <c r="I23" s="89">
        <v>401.56</v>
      </c>
      <c r="J23" s="86">
        <v>7.72</v>
      </c>
      <c r="K23" s="8"/>
      <c r="L23" s="19"/>
      <c r="M23" s="20"/>
      <c r="N23" s="18" t="str">
        <f t="shared" si="1"/>
        <v/>
      </c>
      <c r="O23" s="8"/>
      <c r="P23" s="19"/>
      <c r="Q23" s="20"/>
      <c r="R23" s="18" t="str">
        <f t="shared" si="2"/>
        <v/>
      </c>
      <c r="S23" s="8"/>
      <c r="T23" s="130"/>
      <c r="U23" s="131"/>
      <c r="V23" s="18" t="str">
        <f t="shared" si="3"/>
        <v/>
      </c>
      <c r="W23" s="8"/>
      <c r="X23" s="19"/>
      <c r="Y23" s="20"/>
      <c r="Z23" s="18" t="str">
        <f t="shared" si="4"/>
        <v/>
      </c>
    </row>
    <row r="24" spans="1:26" x14ac:dyDescent="0.2">
      <c r="A24" s="4"/>
      <c r="B24" s="8"/>
      <c r="C24" s="42" t="s">
        <v>120</v>
      </c>
      <c r="D24" s="8"/>
      <c r="E24" s="8"/>
      <c r="F24" s="8"/>
      <c r="G24" s="8"/>
      <c r="H24" s="98" t="s">
        <v>65</v>
      </c>
      <c r="I24" s="89"/>
      <c r="J24" s="86"/>
      <c r="K24" s="8"/>
      <c r="L24" s="19"/>
      <c r="M24" s="20"/>
      <c r="N24" s="18" t="str">
        <f t="shared" si="1"/>
        <v/>
      </c>
      <c r="O24" s="8"/>
      <c r="P24" s="19"/>
      <c r="Q24" s="20"/>
      <c r="R24" s="18"/>
      <c r="S24" s="8"/>
      <c r="T24" s="130"/>
      <c r="U24" s="131"/>
      <c r="V24" s="18"/>
      <c r="W24" s="8"/>
      <c r="X24" s="19"/>
      <c r="Y24" s="20"/>
      <c r="Z24" s="18"/>
    </row>
    <row r="25" spans="1:26" x14ac:dyDescent="0.2">
      <c r="A25" s="4"/>
      <c r="B25" s="8"/>
      <c r="C25" s="42" t="s">
        <v>135</v>
      </c>
      <c r="D25" s="8"/>
      <c r="E25" s="8"/>
      <c r="F25" s="8"/>
      <c r="G25" s="8"/>
      <c r="H25" s="98" t="s">
        <v>65</v>
      </c>
      <c r="I25" s="89">
        <v>25.32</v>
      </c>
      <c r="J25" s="86">
        <v>1.69</v>
      </c>
      <c r="K25" s="8"/>
      <c r="L25" s="19"/>
      <c r="M25" s="20"/>
      <c r="N25" s="18" t="str">
        <f t="shared" si="1"/>
        <v/>
      </c>
      <c r="O25" s="8"/>
      <c r="P25" s="19"/>
      <c r="Q25" s="20"/>
      <c r="R25" s="18" t="str">
        <f t="shared" si="2"/>
        <v/>
      </c>
      <c r="S25" s="8"/>
      <c r="T25" s="130"/>
      <c r="U25" s="131"/>
      <c r="V25" s="18" t="str">
        <f t="shared" si="3"/>
        <v/>
      </c>
      <c r="W25" s="8"/>
      <c r="X25" s="19"/>
      <c r="Y25" s="20"/>
      <c r="Z25" s="18" t="str">
        <f t="shared" si="4"/>
        <v/>
      </c>
    </row>
    <row r="26" spans="1:26" x14ac:dyDescent="0.2">
      <c r="A26" s="4"/>
      <c r="B26" s="8"/>
      <c r="C26" s="42" t="s">
        <v>91</v>
      </c>
      <c r="D26" s="8"/>
      <c r="E26" s="8"/>
      <c r="F26" s="8"/>
      <c r="G26" s="8"/>
      <c r="H26" s="98" t="s">
        <v>65</v>
      </c>
      <c r="I26" s="89">
        <v>164.53</v>
      </c>
      <c r="J26" s="86">
        <v>4.9800000000000004</v>
      </c>
      <c r="K26" s="8"/>
      <c r="L26" s="19"/>
      <c r="M26" s="20"/>
      <c r="N26" s="18" t="str">
        <f t="shared" si="1"/>
        <v/>
      </c>
      <c r="O26" s="8"/>
      <c r="P26" s="19"/>
      <c r="Q26" s="20"/>
      <c r="R26" s="18" t="str">
        <f t="shared" si="2"/>
        <v/>
      </c>
      <c r="S26" s="8"/>
      <c r="T26" s="130"/>
      <c r="U26" s="131"/>
      <c r="V26" s="18" t="str">
        <f t="shared" si="3"/>
        <v/>
      </c>
      <c r="W26" s="8"/>
      <c r="X26" s="19"/>
      <c r="Y26" s="20"/>
      <c r="Z26" s="18" t="str">
        <f t="shared" si="4"/>
        <v/>
      </c>
    </row>
    <row r="27" spans="1:26" x14ac:dyDescent="0.2">
      <c r="A27" s="4"/>
      <c r="B27" s="8"/>
      <c r="C27" s="42" t="s">
        <v>122</v>
      </c>
      <c r="D27" s="8"/>
      <c r="E27" s="8"/>
      <c r="F27" s="8"/>
      <c r="G27" s="8"/>
      <c r="H27" s="98" t="s">
        <v>65</v>
      </c>
      <c r="I27" s="89">
        <v>165.57</v>
      </c>
      <c r="J27" s="86">
        <v>11.73</v>
      </c>
      <c r="K27" s="8"/>
      <c r="L27" s="19"/>
      <c r="M27" s="20"/>
      <c r="N27" s="18" t="str">
        <f t="shared" si="1"/>
        <v/>
      </c>
      <c r="O27" s="8"/>
      <c r="P27" s="19"/>
      <c r="Q27" s="20"/>
      <c r="R27" s="18" t="str">
        <f t="shared" si="2"/>
        <v/>
      </c>
      <c r="S27" s="8"/>
      <c r="T27" s="130"/>
      <c r="U27" s="131"/>
      <c r="V27" s="18" t="str">
        <f t="shared" si="3"/>
        <v/>
      </c>
      <c r="W27" s="8"/>
      <c r="X27" s="19"/>
      <c r="Y27" s="20"/>
      <c r="Z27" s="18" t="str">
        <f t="shared" si="4"/>
        <v/>
      </c>
    </row>
    <row r="28" spans="1:26" ht="13.5" thickBot="1" x14ac:dyDescent="0.25">
      <c r="A28" s="4"/>
      <c r="B28" s="8"/>
      <c r="C28" s="42" t="s">
        <v>101</v>
      </c>
      <c r="D28" s="8"/>
      <c r="E28" s="8"/>
      <c r="F28" s="8"/>
      <c r="G28" s="8"/>
      <c r="H28" s="98" t="s">
        <v>65</v>
      </c>
      <c r="I28" s="90"/>
      <c r="J28" s="86"/>
      <c r="K28" s="8"/>
      <c r="L28" s="40"/>
      <c r="M28" s="27"/>
      <c r="N28" s="18" t="str">
        <f t="shared" si="1"/>
        <v/>
      </c>
      <c r="O28" s="8"/>
      <c r="P28" s="40"/>
      <c r="Q28" s="27"/>
      <c r="R28" s="18" t="str">
        <f t="shared" si="2"/>
        <v/>
      </c>
      <c r="S28" s="8"/>
      <c r="T28" s="134"/>
      <c r="U28" s="135"/>
      <c r="V28" s="18" t="str">
        <f t="shared" si="3"/>
        <v/>
      </c>
      <c r="W28" s="8"/>
      <c r="X28" s="40"/>
      <c r="Y28" s="27"/>
      <c r="Z28" s="18" t="str">
        <f t="shared" si="4"/>
        <v/>
      </c>
    </row>
    <row r="29" spans="1:26" ht="13.5" thickBot="1" x14ac:dyDescent="0.25">
      <c r="A29" s="4"/>
      <c r="B29" s="8"/>
      <c r="C29" s="8"/>
      <c r="D29" s="109" t="s">
        <v>25</v>
      </c>
      <c r="E29" s="8"/>
      <c r="F29" s="8"/>
      <c r="G29" s="8"/>
      <c r="H29" s="110"/>
      <c r="I29" s="91">
        <f t="shared" ref="I29:I38" si="5">IF(OR(J29="",J$49=""),"",J29/J$49)</f>
        <v>0.77706104468219006</v>
      </c>
      <c r="J29" s="71">
        <f>IF(COUNTBLANK(J20:J28)&lt;8,SUM(J20:J28),"")</f>
        <v>98.78</v>
      </c>
      <c r="K29" s="8"/>
      <c r="L29" s="8"/>
      <c r="M29" s="78" t="str">
        <f t="shared" ref="M29:M38" si="6">IF(OR(N29="",N$49=""),"",N29/N$49)</f>
        <v/>
      </c>
      <c r="N29" s="43" t="str">
        <f>IF(COUNTBLANK(N20:N28)&lt;8,SUM(N20:N28),"")</f>
        <v/>
      </c>
      <c r="O29" s="8"/>
      <c r="P29" s="8"/>
      <c r="Q29" s="78" t="str">
        <f t="shared" ref="Q29:Q38" si="7">IF(OR(R29="",R$49=""),"",R29/R$49)</f>
        <v/>
      </c>
      <c r="R29" s="43" t="str">
        <f>IF(COUNTBLANK(R20:R28)&lt;8,SUM(R20:R28),"")</f>
        <v/>
      </c>
      <c r="S29" s="8"/>
      <c r="T29" s="8"/>
      <c r="U29" s="30" t="str">
        <f t="shared" ref="U29:U38" si="8">IF(OR(V29="",V$49=""),"",V29/V$49)</f>
        <v/>
      </c>
      <c r="V29" s="43" t="str">
        <f>IF(COUNTBLANK(V20:V28)&lt;8,SUM(V20:V28),"")</f>
        <v/>
      </c>
      <c r="W29" s="8"/>
      <c r="X29" s="8"/>
      <c r="Y29" s="78" t="str">
        <f t="shared" ref="Y29:Y38" si="9">IF(OR(Z29="",Z$49=""),"",Z29/Z$49)</f>
        <v/>
      </c>
      <c r="Z29" s="43" t="str">
        <f>IF(COUNTBLANK(Z20:Z28)&lt;8,SUM(Z20:Z28),"")</f>
        <v/>
      </c>
    </row>
    <row r="30" spans="1:26" x14ac:dyDescent="0.2">
      <c r="A30" s="4"/>
      <c r="B30" s="8"/>
      <c r="C30" s="42" t="s">
        <v>70</v>
      </c>
      <c r="D30" s="8"/>
      <c r="E30" s="8"/>
      <c r="F30" s="8"/>
      <c r="G30" s="8"/>
      <c r="H30" s="110"/>
      <c r="I30" s="91">
        <f t="shared" si="5"/>
        <v>2.7139710509754562E-2</v>
      </c>
      <c r="J30" s="92">
        <v>3.45</v>
      </c>
      <c r="K30" s="8"/>
      <c r="L30" s="8"/>
      <c r="M30" s="78" t="str">
        <f t="shared" si="6"/>
        <v/>
      </c>
      <c r="N30" s="12"/>
      <c r="O30" s="8"/>
      <c r="P30" s="8"/>
      <c r="Q30" s="78" t="str">
        <f t="shared" si="7"/>
        <v/>
      </c>
      <c r="R30" s="12"/>
      <c r="S30" s="8"/>
      <c r="T30" s="8"/>
      <c r="U30" s="30" t="str">
        <f t="shared" si="8"/>
        <v/>
      </c>
      <c r="V30" s="56"/>
      <c r="W30" s="8"/>
      <c r="X30" s="8"/>
      <c r="Y30" s="78" t="str">
        <f t="shared" si="9"/>
        <v/>
      </c>
      <c r="Z30" s="12"/>
    </row>
    <row r="31" spans="1:26" x14ac:dyDescent="0.2">
      <c r="A31" s="4"/>
      <c r="B31" s="8"/>
      <c r="C31" s="42" t="s">
        <v>71</v>
      </c>
      <c r="D31" s="8"/>
      <c r="E31" s="8"/>
      <c r="F31" s="8"/>
      <c r="G31" s="8"/>
      <c r="H31" s="110"/>
      <c r="I31" s="91" t="str">
        <f t="shared" si="5"/>
        <v/>
      </c>
      <c r="J31" s="92"/>
      <c r="K31" s="8"/>
      <c r="L31" s="8"/>
      <c r="M31" s="78" t="str">
        <f t="shared" si="6"/>
        <v/>
      </c>
      <c r="N31" s="13"/>
      <c r="O31" s="8"/>
      <c r="P31" s="8"/>
      <c r="Q31" s="78" t="str">
        <f t="shared" si="7"/>
        <v/>
      </c>
      <c r="R31" s="13"/>
      <c r="S31" s="8"/>
      <c r="T31" s="8"/>
      <c r="U31" s="30" t="str">
        <f t="shared" si="8"/>
        <v/>
      </c>
      <c r="V31" s="136"/>
      <c r="W31" s="8"/>
      <c r="X31" s="8"/>
      <c r="Y31" s="78" t="str">
        <f t="shared" si="9"/>
        <v/>
      </c>
      <c r="Z31" s="13"/>
    </row>
    <row r="32" spans="1:26" x14ac:dyDescent="0.2">
      <c r="A32" s="4"/>
      <c r="B32" s="8"/>
      <c r="C32" s="42" t="s">
        <v>72</v>
      </c>
      <c r="D32" s="8"/>
      <c r="E32" s="8"/>
      <c r="F32" s="8"/>
      <c r="G32" s="8"/>
      <c r="H32" s="110"/>
      <c r="I32" s="91">
        <f t="shared" si="5"/>
        <v>2.1082441787287604E-2</v>
      </c>
      <c r="J32" s="92">
        <v>2.68</v>
      </c>
      <c r="K32" s="8"/>
      <c r="L32" s="8"/>
      <c r="M32" s="78" t="str">
        <f t="shared" si="6"/>
        <v/>
      </c>
      <c r="N32" s="41"/>
      <c r="O32" s="8"/>
      <c r="P32" s="8"/>
      <c r="Q32" s="78" t="str">
        <f t="shared" si="7"/>
        <v/>
      </c>
      <c r="R32" s="41"/>
      <c r="S32" s="8"/>
      <c r="T32" s="8"/>
      <c r="U32" s="30" t="str">
        <f t="shared" si="8"/>
        <v/>
      </c>
      <c r="V32" s="136"/>
      <c r="W32" s="8"/>
      <c r="X32" s="8"/>
      <c r="Y32" s="78" t="str">
        <f t="shared" si="9"/>
        <v/>
      </c>
      <c r="Z32" s="41"/>
    </row>
    <row r="33" spans="1:26" x14ac:dyDescent="0.2">
      <c r="A33" s="4"/>
      <c r="B33" s="8"/>
      <c r="C33" s="42" t="s">
        <v>73</v>
      </c>
      <c r="D33" s="8"/>
      <c r="E33" s="8"/>
      <c r="F33" s="8"/>
      <c r="G33" s="8"/>
      <c r="H33" s="110"/>
      <c r="I33" s="91">
        <f t="shared" si="5"/>
        <v>2.9971680302076777E-2</v>
      </c>
      <c r="J33" s="92">
        <v>3.81</v>
      </c>
      <c r="K33" s="8"/>
      <c r="L33" s="8"/>
      <c r="M33" s="78" t="str">
        <f t="shared" si="6"/>
        <v/>
      </c>
      <c r="N33" s="41"/>
      <c r="O33" s="8"/>
      <c r="P33" s="8"/>
      <c r="Q33" s="78" t="str">
        <f t="shared" si="7"/>
        <v/>
      </c>
      <c r="R33" s="41"/>
      <c r="S33" s="8"/>
      <c r="T33" s="8"/>
      <c r="U33" s="30" t="str">
        <f t="shared" si="8"/>
        <v/>
      </c>
      <c r="V33" s="136"/>
      <c r="W33" s="8"/>
      <c r="X33" s="8"/>
      <c r="Y33" s="78" t="str">
        <f t="shared" si="9"/>
        <v/>
      </c>
      <c r="Z33" s="41"/>
    </row>
    <row r="34" spans="1:26" x14ac:dyDescent="0.2">
      <c r="A34" s="4"/>
      <c r="B34" s="8"/>
      <c r="C34" s="42" t="s">
        <v>74</v>
      </c>
      <c r="D34" s="8"/>
      <c r="E34" s="8"/>
      <c r="F34" s="8"/>
      <c r="G34" s="8"/>
      <c r="H34" s="110"/>
      <c r="I34" s="91">
        <f t="shared" si="5"/>
        <v>3.5399622404027691E-3</v>
      </c>
      <c r="J34" s="92">
        <v>0.45</v>
      </c>
      <c r="K34" s="8"/>
      <c r="L34" s="8"/>
      <c r="M34" s="78" t="str">
        <f t="shared" si="6"/>
        <v/>
      </c>
      <c r="N34" s="13"/>
      <c r="O34" s="8"/>
      <c r="P34" s="8"/>
      <c r="Q34" s="78" t="str">
        <f t="shared" si="7"/>
        <v/>
      </c>
      <c r="R34" s="13"/>
      <c r="S34" s="8"/>
      <c r="T34" s="8"/>
      <c r="U34" s="30" t="str">
        <f t="shared" si="8"/>
        <v/>
      </c>
      <c r="V34" s="119"/>
      <c r="W34" s="8"/>
      <c r="X34" s="8"/>
      <c r="Y34" s="78" t="str">
        <f t="shared" si="9"/>
        <v/>
      </c>
      <c r="Z34" s="13"/>
    </row>
    <row r="35" spans="1:26" x14ac:dyDescent="0.2">
      <c r="A35" s="4"/>
      <c r="B35" s="8"/>
      <c r="C35" s="42" t="s">
        <v>76</v>
      </c>
      <c r="D35" s="8"/>
      <c r="E35" s="8"/>
      <c r="F35" s="8"/>
      <c r="G35" s="8"/>
      <c r="H35" s="110"/>
      <c r="I35" s="91" t="str">
        <f t="shared" si="5"/>
        <v/>
      </c>
      <c r="J35" s="92"/>
      <c r="K35" s="8"/>
      <c r="L35" s="8"/>
      <c r="M35" s="78" t="str">
        <f t="shared" si="6"/>
        <v/>
      </c>
      <c r="N35" s="13"/>
      <c r="O35" s="8"/>
      <c r="P35" s="8"/>
      <c r="Q35" s="78" t="str">
        <f t="shared" si="7"/>
        <v/>
      </c>
      <c r="R35" s="13"/>
      <c r="S35" s="8"/>
      <c r="T35" s="8"/>
      <c r="U35" s="30" t="str">
        <f t="shared" si="8"/>
        <v/>
      </c>
      <c r="V35" s="119"/>
      <c r="W35" s="8"/>
      <c r="X35" s="8"/>
      <c r="Y35" s="78" t="str">
        <f t="shared" si="9"/>
        <v/>
      </c>
      <c r="Z35" s="13"/>
    </row>
    <row r="36" spans="1:26" ht="13.5" thickBot="1" x14ac:dyDescent="0.25">
      <c r="A36" s="4"/>
      <c r="B36" s="8"/>
      <c r="C36" s="42" t="s">
        <v>126</v>
      </c>
      <c r="D36" s="8"/>
      <c r="E36" s="8"/>
      <c r="F36" s="8"/>
      <c r="G36" s="8"/>
      <c r="H36" s="110"/>
      <c r="I36" s="91">
        <f t="shared" si="5"/>
        <v>3.0601006922592825E-2</v>
      </c>
      <c r="J36" s="92">
        <v>3.89</v>
      </c>
      <c r="K36" s="8"/>
      <c r="L36" s="8"/>
      <c r="M36" s="78" t="str">
        <f t="shared" si="6"/>
        <v/>
      </c>
      <c r="N36" s="22"/>
      <c r="O36" s="8"/>
      <c r="P36" s="8"/>
      <c r="Q36" s="78" t="str">
        <f t="shared" si="7"/>
        <v/>
      </c>
      <c r="R36" s="22"/>
      <c r="S36" s="8"/>
      <c r="T36" s="8"/>
      <c r="U36" s="30" t="str">
        <f t="shared" si="8"/>
        <v/>
      </c>
      <c r="V36" s="138"/>
      <c r="W36" s="8"/>
      <c r="X36" s="8"/>
      <c r="Y36" s="78" t="str">
        <f t="shared" si="9"/>
        <v/>
      </c>
      <c r="Z36" s="22"/>
    </row>
    <row r="37" spans="1:26" x14ac:dyDescent="0.2">
      <c r="A37" s="4"/>
      <c r="B37" s="8"/>
      <c r="C37" s="8"/>
      <c r="D37" s="109" t="s">
        <v>124</v>
      </c>
      <c r="E37" s="8"/>
      <c r="F37" s="8"/>
      <c r="G37" s="8"/>
      <c r="H37" s="110"/>
      <c r="I37" s="93">
        <f t="shared" si="5"/>
        <v>0.11233480176211454</v>
      </c>
      <c r="J37" s="94">
        <f>IF(COUNTBLANK(J30:J36)&lt;5,SUM(J30:J36),"")</f>
        <v>14.280000000000001</v>
      </c>
      <c r="K37" s="8"/>
      <c r="L37" s="8"/>
      <c r="M37" s="23" t="str">
        <f t="shared" si="6"/>
        <v/>
      </c>
      <c r="N37" s="15" t="str">
        <f>IF(COUNTBLANK(N30:N36)&lt;4,SUM(N30:N36),"")</f>
        <v/>
      </c>
      <c r="O37" s="8"/>
      <c r="P37" s="8"/>
      <c r="Q37" s="23" t="str">
        <f t="shared" si="7"/>
        <v/>
      </c>
      <c r="R37" s="15" t="str">
        <f>IF(COUNTBLANK(R30:R36)&lt;4,SUM(R30:R36),"")</f>
        <v/>
      </c>
      <c r="S37" s="8"/>
      <c r="T37" s="8"/>
      <c r="U37" s="23" t="str">
        <f t="shared" si="8"/>
        <v/>
      </c>
      <c r="V37" s="15" t="str">
        <f>IF(COUNTBLANK(V30:V36)&lt;4,SUM(V30:V36),"")</f>
        <v/>
      </c>
      <c r="W37" s="8"/>
      <c r="X37" s="8"/>
      <c r="Y37" s="23" t="str">
        <f t="shared" si="9"/>
        <v/>
      </c>
      <c r="Z37" s="15" t="str">
        <f>IF(COUNTBLANK(Z30:Z36)&lt;4,SUM(Z30:Z36),"")</f>
        <v/>
      </c>
    </row>
    <row r="38" spans="1:26" x14ac:dyDescent="0.2">
      <c r="A38" s="4"/>
      <c r="B38" s="8"/>
      <c r="C38" s="8"/>
      <c r="D38" s="8"/>
      <c r="E38" s="109" t="s">
        <v>30</v>
      </c>
      <c r="F38" s="109"/>
      <c r="G38" s="8"/>
      <c r="H38" s="110"/>
      <c r="I38" s="93">
        <f t="shared" si="5"/>
        <v>0.88939584644430458</v>
      </c>
      <c r="J38" s="94">
        <f>IF(AND(J37="",J29=""),"",SUM(J37,J29))</f>
        <v>113.06</v>
      </c>
      <c r="K38" s="8"/>
      <c r="L38" s="8"/>
      <c r="M38" s="23" t="str">
        <f t="shared" si="6"/>
        <v/>
      </c>
      <c r="N38" s="15" t="str">
        <f>IF(AND(N37="",N29=""),"",SUM(N37,N29))</f>
        <v/>
      </c>
      <c r="O38" s="8"/>
      <c r="P38" s="8"/>
      <c r="Q38" s="23" t="str">
        <f t="shared" si="7"/>
        <v/>
      </c>
      <c r="R38" s="15" t="str">
        <f>IF(AND(R37="",R29=""),"",SUM(R37,R29))</f>
        <v/>
      </c>
      <c r="S38" s="8"/>
      <c r="T38" s="8"/>
      <c r="U38" s="23" t="str">
        <f t="shared" si="8"/>
        <v/>
      </c>
      <c r="V38" s="15" t="str">
        <f>IF(AND(V37="",V29=""),"",SUM(V37,V29))</f>
        <v/>
      </c>
      <c r="W38" s="8"/>
      <c r="X38" s="8"/>
      <c r="Y38" s="23" t="str">
        <f t="shared" si="9"/>
        <v/>
      </c>
      <c r="Z38" s="15" t="str">
        <f>IF(AND(Z37="",Z29=""),"",SUM(Z37,Z29))</f>
        <v/>
      </c>
    </row>
    <row r="39" spans="1:26" x14ac:dyDescent="0.2">
      <c r="A39" s="4"/>
      <c r="B39" s="8"/>
      <c r="C39" s="8"/>
      <c r="D39" s="8"/>
      <c r="E39" s="8"/>
      <c r="F39" s="8"/>
      <c r="G39" s="109" t="s">
        <v>96</v>
      </c>
      <c r="H39" s="110"/>
      <c r="I39" s="95" t="s">
        <v>27</v>
      </c>
      <c r="J39" s="92">
        <f>IF(OR(J$17="",J38=""),"",J$17-J38)</f>
        <v>31.438676748582196</v>
      </c>
      <c r="K39" s="8"/>
      <c r="L39" s="8"/>
      <c r="M39" s="79" t="s">
        <v>27</v>
      </c>
      <c r="N39" s="15" t="str">
        <f>IF(OR(N$17="",N38=""),"",N$17-N38)</f>
        <v/>
      </c>
      <c r="O39" s="8"/>
      <c r="P39" s="8"/>
      <c r="Q39" s="79" t="s">
        <v>27</v>
      </c>
      <c r="R39" s="15" t="str">
        <f>IF(OR(R$17="",R38=""),"",R$17-R38)</f>
        <v/>
      </c>
      <c r="S39" s="8"/>
      <c r="T39" s="8"/>
      <c r="U39" s="31" t="s">
        <v>27</v>
      </c>
      <c r="V39" s="15" t="str">
        <f>IF(OR(V$17="",V38=""),"",V$17-V38)</f>
        <v/>
      </c>
      <c r="W39" s="8"/>
      <c r="X39" s="8"/>
      <c r="Y39" s="79" t="s">
        <v>27</v>
      </c>
      <c r="Z39" s="15" t="str">
        <f>IF(OR(Z$17="",Z38=""),"",Z$17-Z38)</f>
        <v/>
      </c>
    </row>
    <row r="40" spans="1:26" ht="13.5" thickBot="1" x14ac:dyDescent="0.25">
      <c r="A40" s="4"/>
      <c r="B40" s="109" t="s">
        <v>78</v>
      </c>
      <c r="C40" s="8"/>
      <c r="D40" s="8"/>
      <c r="E40" s="8"/>
      <c r="F40" s="8"/>
      <c r="G40" s="8"/>
      <c r="H40" s="110"/>
      <c r="I40" s="95"/>
      <c r="J40" s="92"/>
      <c r="K40" s="8"/>
      <c r="L40" s="8"/>
      <c r="M40" s="79"/>
      <c r="N40" s="15"/>
      <c r="O40" s="8"/>
      <c r="P40" s="8"/>
      <c r="Q40" s="79"/>
      <c r="R40" s="15"/>
      <c r="S40" s="8"/>
      <c r="T40" s="8"/>
      <c r="U40" s="31"/>
      <c r="V40" s="15"/>
      <c r="W40" s="8"/>
      <c r="X40" s="8"/>
      <c r="Y40" s="79"/>
      <c r="Z40" s="15"/>
    </row>
    <row r="41" spans="1:26" x14ac:dyDescent="0.2">
      <c r="A41" s="4"/>
      <c r="B41" s="8"/>
      <c r="C41" s="42" t="s">
        <v>75</v>
      </c>
      <c r="D41" s="8"/>
      <c r="E41" s="8"/>
      <c r="F41" s="8"/>
      <c r="G41" s="8"/>
      <c r="H41" s="110"/>
      <c r="I41" s="91">
        <f t="shared" ref="I41:I48" si="10">IF(OR(J41="",J$49=""),"",J41/J$49)</f>
        <v>2.9027690371302706E-2</v>
      </c>
      <c r="J41" s="86">
        <v>3.69</v>
      </c>
      <c r="K41" s="8"/>
      <c r="L41" s="8"/>
      <c r="M41" s="78" t="str">
        <f t="shared" ref="M41:M48" si="11">IF(OR(N41="",N$49=""),"",N41/N$49)</f>
        <v/>
      </c>
      <c r="N41" s="21"/>
      <c r="O41" s="8"/>
      <c r="P41" s="8"/>
      <c r="Q41" s="78" t="str">
        <f t="shared" ref="Q41:Q48" si="12">IF(OR(R41="",R$49=""),"",R41/R$49)</f>
        <v/>
      </c>
      <c r="R41" s="21"/>
      <c r="S41" s="8"/>
      <c r="T41" s="8"/>
      <c r="U41" s="30" t="str">
        <f t="shared" ref="U41:U48" si="13">IF(OR(V41="",V$49=""),"",V41/V$49)</f>
        <v/>
      </c>
      <c r="V41" s="56" t="str">
        <f>IF(OR(V12="",V7="",V16=""),"",((V7*V12)/100*(V16/100))/(V8/100))</f>
        <v/>
      </c>
      <c r="W41" s="8"/>
      <c r="X41" s="8"/>
      <c r="Y41" s="78" t="str">
        <f t="shared" ref="Y41:Y48" si="14">IF(OR(Z41="",Z$49=""),"",Z41/Z$49)</f>
        <v/>
      </c>
      <c r="Z41" s="21"/>
    </row>
    <row r="42" spans="1:26" x14ac:dyDescent="0.2">
      <c r="A42" s="4"/>
      <c r="B42" s="8"/>
      <c r="C42" s="42" t="s">
        <v>102</v>
      </c>
      <c r="D42" s="8"/>
      <c r="E42" s="8"/>
      <c r="F42" s="8"/>
      <c r="G42" s="8"/>
      <c r="H42" s="110"/>
      <c r="I42" s="91">
        <f t="shared" si="10"/>
        <v>1.1406544996853367E-2</v>
      </c>
      <c r="J42" s="86">
        <v>1.45</v>
      </c>
      <c r="K42" s="8"/>
      <c r="L42" s="8"/>
      <c r="M42" s="78" t="str">
        <f t="shared" si="11"/>
        <v/>
      </c>
      <c r="N42" s="13"/>
      <c r="O42" s="8"/>
      <c r="P42" s="8"/>
      <c r="Q42" s="78" t="str">
        <f t="shared" si="12"/>
        <v/>
      </c>
      <c r="R42" s="13"/>
      <c r="S42" s="8"/>
      <c r="T42" s="8"/>
      <c r="U42" s="30" t="str">
        <f t="shared" si="13"/>
        <v/>
      </c>
      <c r="V42" s="119" t="str">
        <f>IF(OR(V15="",V7="",V12="",V9="",V6=""),"",(V15/100)*(V7*V12/100)*(V9/365)/(V6/100))</f>
        <v/>
      </c>
      <c r="W42" s="8"/>
      <c r="X42" s="8"/>
      <c r="Y42" s="78" t="str">
        <f t="shared" si="14"/>
        <v/>
      </c>
      <c r="Z42" s="13"/>
    </row>
    <row r="43" spans="1:26" x14ac:dyDescent="0.2">
      <c r="A43" s="4"/>
      <c r="B43" s="8"/>
      <c r="C43" s="42" t="s">
        <v>79</v>
      </c>
      <c r="D43" s="8"/>
      <c r="E43" s="8"/>
      <c r="F43" s="8"/>
      <c r="G43" s="8"/>
      <c r="H43" s="110"/>
      <c r="I43" s="91">
        <f t="shared" si="10"/>
        <v>1.5182504719949653E-2</v>
      </c>
      <c r="J43" s="86">
        <v>1.93</v>
      </c>
      <c r="K43" s="8"/>
      <c r="L43" s="8"/>
      <c r="M43" s="78" t="str">
        <f t="shared" si="11"/>
        <v/>
      </c>
      <c r="N43" s="13"/>
      <c r="O43" s="8"/>
      <c r="P43" s="8"/>
      <c r="Q43" s="78" t="str">
        <f t="shared" si="12"/>
        <v/>
      </c>
      <c r="R43" s="13"/>
      <c r="S43" s="8"/>
      <c r="T43" s="8"/>
      <c r="U43" s="30" t="str">
        <f t="shared" si="13"/>
        <v/>
      </c>
      <c r="V43" s="119"/>
      <c r="W43" s="8"/>
      <c r="X43" s="8"/>
      <c r="Y43" s="78" t="str">
        <f t="shared" si="14"/>
        <v/>
      </c>
      <c r="Z43" s="13"/>
    </row>
    <row r="44" spans="1:26" x14ac:dyDescent="0.2">
      <c r="A44" s="4"/>
      <c r="B44" s="8"/>
      <c r="C44" s="42" t="s">
        <v>80</v>
      </c>
      <c r="D44" s="8"/>
      <c r="E44" s="8"/>
      <c r="F44" s="8"/>
      <c r="G44" s="8"/>
      <c r="H44" s="110"/>
      <c r="I44" s="91" t="str">
        <f t="shared" si="10"/>
        <v/>
      </c>
      <c r="J44" s="85"/>
      <c r="K44" s="8"/>
      <c r="L44" s="8"/>
      <c r="M44" s="78" t="str">
        <f t="shared" si="11"/>
        <v/>
      </c>
      <c r="N44" s="67"/>
      <c r="O44" s="8"/>
      <c r="P44" s="8"/>
      <c r="Q44" s="78" t="str">
        <f t="shared" si="12"/>
        <v/>
      </c>
      <c r="R44" s="67"/>
      <c r="S44" s="8"/>
      <c r="T44" s="8"/>
      <c r="U44" s="30" t="str">
        <f t="shared" si="13"/>
        <v/>
      </c>
      <c r="V44" s="119"/>
      <c r="W44" s="8"/>
      <c r="X44" s="8"/>
      <c r="Y44" s="78" t="str">
        <f t="shared" si="14"/>
        <v/>
      </c>
      <c r="Z44" s="67"/>
    </row>
    <row r="45" spans="1:26" ht="13.5" thickBot="1" x14ac:dyDescent="0.25">
      <c r="A45" s="4"/>
      <c r="B45" s="8"/>
      <c r="C45" s="42" t="s">
        <v>81</v>
      </c>
      <c r="D45" s="8"/>
      <c r="E45" s="8"/>
      <c r="F45" s="8"/>
      <c r="G45" s="8"/>
      <c r="H45" s="110"/>
      <c r="I45" s="91">
        <f t="shared" si="10"/>
        <v>1.1091881686595343E-2</v>
      </c>
      <c r="J45" s="86">
        <v>1.41</v>
      </c>
      <c r="K45" s="8"/>
      <c r="L45" s="8"/>
      <c r="M45" s="78" t="str">
        <f t="shared" si="11"/>
        <v/>
      </c>
      <c r="N45" s="13"/>
      <c r="O45" s="8"/>
      <c r="P45" s="8"/>
      <c r="Q45" s="78" t="str">
        <f t="shared" si="12"/>
        <v/>
      </c>
      <c r="R45" s="13"/>
      <c r="S45" s="8"/>
      <c r="T45" s="8"/>
      <c r="U45" s="30" t="str">
        <f t="shared" si="13"/>
        <v/>
      </c>
      <c r="V45" s="141"/>
      <c r="W45" s="8"/>
      <c r="X45" s="8"/>
      <c r="Y45" s="78" t="str">
        <f t="shared" si="14"/>
        <v/>
      </c>
      <c r="Z45" s="13"/>
    </row>
    <row r="46" spans="1:26" ht="13.5" thickBot="1" x14ac:dyDescent="0.25">
      <c r="A46" s="4"/>
      <c r="B46" s="8"/>
      <c r="C46" s="42" t="s">
        <v>108</v>
      </c>
      <c r="D46" s="8"/>
      <c r="E46" s="8"/>
      <c r="F46" s="8"/>
      <c r="G46" s="8"/>
      <c r="H46" s="110"/>
      <c r="I46" s="91">
        <f t="shared" si="10"/>
        <v>2.8319697923222153E-2</v>
      </c>
      <c r="J46" s="96">
        <v>3.6</v>
      </c>
      <c r="K46" s="8"/>
      <c r="L46" s="8"/>
      <c r="M46" s="78" t="str">
        <f>IF(OR(N46="",N$49=""),"",N46/N$49)</f>
        <v/>
      </c>
      <c r="N46" s="41"/>
      <c r="O46" s="8"/>
      <c r="P46" s="8"/>
      <c r="Q46" s="78" t="str">
        <f t="shared" si="12"/>
        <v/>
      </c>
      <c r="R46" s="41"/>
      <c r="S46" s="8"/>
      <c r="T46" s="8"/>
      <c r="U46" s="30" t="str">
        <f t="shared" si="13"/>
        <v/>
      </c>
      <c r="V46" s="137">
        <f>IF(V11=0,0,V14*V19/(V11/100))</f>
        <v>0</v>
      </c>
      <c r="W46" s="8"/>
      <c r="X46" s="8"/>
      <c r="Y46" s="78" t="str">
        <f t="shared" si="14"/>
        <v/>
      </c>
      <c r="Z46" s="41"/>
    </row>
    <row r="47" spans="1:26" ht="13.5" thickBot="1" x14ac:dyDescent="0.25">
      <c r="A47" s="4"/>
      <c r="B47" s="8"/>
      <c r="C47" s="42" t="s">
        <v>82</v>
      </c>
      <c r="D47" s="8"/>
      <c r="E47" s="8"/>
      <c r="F47" s="8"/>
      <c r="G47" s="8"/>
      <c r="H47" s="110"/>
      <c r="I47" s="91">
        <f t="shared" si="10"/>
        <v>1.5575833857772184E-2</v>
      </c>
      <c r="J47" s="92">
        <v>1.98</v>
      </c>
      <c r="K47" s="8"/>
      <c r="L47" s="8"/>
      <c r="M47" s="78" t="str">
        <f t="shared" si="11"/>
        <v/>
      </c>
      <c r="N47" s="14"/>
      <c r="O47" s="8"/>
      <c r="P47" s="8"/>
      <c r="Q47" s="78" t="str">
        <f t="shared" si="12"/>
        <v/>
      </c>
      <c r="R47" s="14"/>
      <c r="S47" s="8"/>
      <c r="T47" s="8"/>
      <c r="U47" s="30" t="str">
        <f t="shared" si="13"/>
        <v/>
      </c>
      <c r="V47" s="138"/>
      <c r="W47" s="8"/>
      <c r="X47" s="8"/>
      <c r="Y47" s="78" t="str">
        <f t="shared" si="14"/>
        <v/>
      </c>
      <c r="Z47" s="14"/>
    </row>
    <row r="48" spans="1:26" x14ac:dyDescent="0.2">
      <c r="A48" s="4"/>
      <c r="B48" s="8"/>
      <c r="C48" s="8"/>
      <c r="D48" s="109" t="s">
        <v>83</v>
      </c>
      <c r="E48" s="8"/>
      <c r="F48" s="8"/>
      <c r="G48" s="8"/>
      <c r="H48" s="110"/>
      <c r="I48" s="93">
        <f t="shared" si="10"/>
        <v>0.11060415355569539</v>
      </c>
      <c r="J48" s="94">
        <f>IF(COUNTBLANK(J42:J47)&lt;6,SUM(J41:J47),"")</f>
        <v>14.059999999999999</v>
      </c>
      <c r="K48" s="8"/>
      <c r="L48" s="8"/>
      <c r="M48" s="23" t="str">
        <f t="shared" si="11"/>
        <v/>
      </c>
      <c r="N48" s="15" t="str">
        <f>IF(COUNTBLANK(N41:N47)&lt;7,SUM(N41:N47),"")</f>
        <v/>
      </c>
      <c r="O48" s="8"/>
      <c r="P48" s="8"/>
      <c r="Q48" s="23" t="str">
        <f t="shared" si="12"/>
        <v/>
      </c>
      <c r="R48" s="15" t="str">
        <f>IF(COUNTBLANK(R41:R47)&lt;7,SUM(R41:R47),"")</f>
        <v/>
      </c>
      <c r="S48" s="8"/>
      <c r="T48" s="8"/>
      <c r="U48" s="23" t="str">
        <f t="shared" si="13"/>
        <v/>
      </c>
      <c r="V48" s="15">
        <f>IF(COUNTBLANK(V41:V47)&lt;7,SUM(V41:V47),"")</f>
        <v>0</v>
      </c>
      <c r="W48" s="8"/>
      <c r="X48" s="8"/>
      <c r="Y48" s="23" t="str">
        <f t="shared" si="14"/>
        <v/>
      </c>
      <c r="Z48" s="15" t="str">
        <f>IF(COUNTBLANK(Z41:Z47)&lt;7,SUM(Z41:Z47),"")</f>
        <v/>
      </c>
    </row>
    <row r="49" spans="1:26" x14ac:dyDescent="0.2">
      <c r="A49" s="4"/>
      <c r="B49" s="8"/>
      <c r="C49" s="8"/>
      <c r="D49" s="8"/>
      <c r="E49" s="109" t="s">
        <v>7</v>
      </c>
      <c r="F49" s="109"/>
      <c r="G49" s="109"/>
      <c r="H49" s="110"/>
      <c r="I49" s="91">
        <f>IF(J49="","",SUM(I38,I48))</f>
        <v>1</v>
      </c>
      <c r="J49" s="71">
        <f>IF(OR(J38="",J48=""),"",SUM(J38,J48))</f>
        <v>127.12</v>
      </c>
      <c r="K49" s="8"/>
      <c r="L49" s="8"/>
      <c r="M49" s="78" t="str">
        <f>IF(N49="","",SUM(M38,M48))</f>
        <v/>
      </c>
      <c r="N49" s="43" t="str">
        <f>IF(OR(ISERR(SUM(N38,N48)),SUM(N38,N48)=0),"",SUM(N38,N48))</f>
        <v/>
      </c>
      <c r="O49" s="8"/>
      <c r="P49" s="8"/>
      <c r="Q49" s="78" t="str">
        <f>IF(R49="","",SUM(Q38,Q48))</f>
        <v/>
      </c>
      <c r="R49" s="43" t="str">
        <f>IF(OR(ISERR(SUM(R38,R48)),SUM(R38,R48)=0),"",SUM(R38,R48))</f>
        <v/>
      </c>
      <c r="S49" s="8"/>
      <c r="T49" s="8"/>
      <c r="U49" s="30" t="str">
        <f>IF(V49="","",SUM(U38,U48))</f>
        <v/>
      </c>
      <c r="V49" s="43" t="str">
        <f>IF(OR(V38="",V48=""),"",SUM(V38,V48))</f>
        <v/>
      </c>
      <c r="W49" s="8"/>
      <c r="X49" s="8"/>
      <c r="Y49" s="78" t="str">
        <f>IF(Z49="","",SUM(Y38,Y48))</f>
        <v/>
      </c>
      <c r="Z49" s="43" t="str">
        <f>IF(OR(ISERR(SUM(Z38,Z48)),SUM(Z38,Z48)=0),"",SUM(Z38,Z48))</f>
        <v/>
      </c>
    </row>
    <row r="50" spans="1:26" ht="13.5" thickBot="1" x14ac:dyDescent="0.25">
      <c r="A50" s="4"/>
      <c r="B50" s="8"/>
      <c r="C50" s="8"/>
      <c r="D50" s="8"/>
      <c r="E50" s="8"/>
      <c r="F50" s="109" t="s">
        <v>8</v>
      </c>
      <c r="G50" s="8"/>
      <c r="H50" s="110"/>
      <c r="I50" s="87" t="s">
        <v>27</v>
      </c>
      <c r="J50" s="71">
        <f>IF(OR(J17="",J49=""),"",J17-J49)</f>
        <v>17.378676748582194</v>
      </c>
      <c r="K50" s="8"/>
      <c r="L50" s="8"/>
      <c r="M50" s="75" t="s">
        <v>27</v>
      </c>
      <c r="N50" s="43" t="str">
        <f>IF(OR(N17="",N49=""),"",N17-N49)</f>
        <v/>
      </c>
      <c r="O50" s="8"/>
      <c r="P50" s="8"/>
      <c r="Q50" s="75" t="s">
        <v>27</v>
      </c>
      <c r="R50" s="43" t="str">
        <f>IF(OR(R17="",R49=""),"",R17-R49)</f>
        <v/>
      </c>
      <c r="S50" s="8"/>
      <c r="T50" s="8"/>
      <c r="U50" s="29" t="s">
        <v>27</v>
      </c>
      <c r="V50" s="43" t="str">
        <f>IF(OR(V17="",V49=""),"",V17-V49)</f>
        <v/>
      </c>
      <c r="W50" s="8"/>
      <c r="X50" s="8"/>
      <c r="Y50" s="75" t="s">
        <v>27</v>
      </c>
      <c r="Z50" s="43" t="str">
        <f>IF(OR(Z17="",Z49=""),"",Z17-Z49)</f>
        <v/>
      </c>
    </row>
    <row r="51" spans="1:26" ht="13.5" thickBot="1" x14ac:dyDescent="0.25">
      <c r="A51" s="4"/>
      <c r="B51" s="8"/>
      <c r="C51" s="8" t="s">
        <v>94</v>
      </c>
      <c r="D51" s="8"/>
      <c r="E51" s="8"/>
      <c r="F51" s="109"/>
      <c r="G51" s="8"/>
      <c r="H51" s="110"/>
      <c r="I51" s="87"/>
      <c r="J51" s="71">
        <v>3.59</v>
      </c>
      <c r="K51" s="8"/>
      <c r="L51" s="8"/>
      <c r="M51" s="75"/>
      <c r="N51" s="121"/>
      <c r="O51" s="8"/>
      <c r="P51" s="8"/>
      <c r="Q51" s="75"/>
      <c r="R51" s="121"/>
      <c r="S51" s="8"/>
      <c r="T51" s="8"/>
      <c r="U51" s="29"/>
      <c r="V51" s="55"/>
      <c r="W51" s="8"/>
      <c r="X51" s="8"/>
      <c r="Y51" s="75"/>
      <c r="Z51" s="121"/>
    </row>
    <row r="52" spans="1:26" x14ac:dyDescent="0.2">
      <c r="A52" s="4"/>
      <c r="B52" s="8"/>
      <c r="C52" s="109" t="s">
        <v>84</v>
      </c>
      <c r="D52" s="8"/>
      <c r="E52" s="8"/>
      <c r="F52" s="109"/>
      <c r="G52" s="8"/>
      <c r="H52" s="110"/>
      <c r="I52" s="97" t="s">
        <v>27</v>
      </c>
      <c r="J52" s="71">
        <f>IF(AND(J50="",J51=""),"",J50-J51)</f>
        <v>13.788676748582194</v>
      </c>
      <c r="K52" s="8"/>
      <c r="L52" s="8"/>
      <c r="M52" s="77" t="s">
        <v>27</v>
      </c>
      <c r="N52" s="43" t="str">
        <f>IF(AND(N50="",N51=""),"",N50-N51)</f>
        <v/>
      </c>
      <c r="O52" s="8"/>
      <c r="P52" s="8"/>
      <c r="Q52" s="77" t="s">
        <v>27</v>
      </c>
      <c r="R52" s="43" t="str">
        <f>IF(AND(R50="",R51=""),"",R50-R51)</f>
        <v/>
      </c>
      <c r="S52" s="8"/>
      <c r="T52" s="8"/>
      <c r="U52" s="63" t="s">
        <v>27</v>
      </c>
      <c r="V52" s="43" t="str">
        <f>IF(AND(V50="",V51=""),"",V50-V51)</f>
        <v/>
      </c>
      <c r="W52" s="8"/>
      <c r="X52" s="8"/>
      <c r="Y52" s="77" t="s">
        <v>27</v>
      </c>
      <c r="Z52" s="43" t="str">
        <f>IF(AND(Z50="",Z51=""),"",Z50-Z51)</f>
        <v/>
      </c>
    </row>
    <row r="53" spans="1:26" x14ac:dyDescent="0.2">
      <c r="A53" s="8"/>
      <c r="B53" s="8"/>
      <c r="C53" s="8"/>
      <c r="D53" s="8"/>
      <c r="E53" s="8"/>
      <c r="F53" s="8"/>
      <c r="G53" s="8"/>
      <c r="H53" s="72"/>
      <c r="I53" s="24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x14ac:dyDescent="0.2">
      <c r="A54" s="4"/>
      <c r="B54" s="109" t="s">
        <v>14</v>
      </c>
      <c r="C54" s="8"/>
      <c r="D54" s="8"/>
      <c r="E54" s="8"/>
      <c r="F54" s="8"/>
      <c r="G54" s="8"/>
      <c r="H54" s="110"/>
      <c r="I54" s="82"/>
      <c r="J54" s="71">
        <f>IF(J49="","",J49)</f>
        <v>127.12</v>
      </c>
      <c r="K54" s="8"/>
      <c r="L54" s="8"/>
      <c r="M54" s="8"/>
      <c r="N54" s="43" t="str">
        <f>IF(N49="","",N49)</f>
        <v/>
      </c>
      <c r="O54" s="8"/>
      <c r="P54" s="8"/>
      <c r="Q54" s="8"/>
      <c r="R54" s="43" t="str">
        <f>IF(R49="","",R49)</f>
        <v/>
      </c>
      <c r="S54" s="8"/>
      <c r="T54" s="8"/>
      <c r="U54" s="8"/>
      <c r="V54" s="43" t="str">
        <f>IF(V49="","",V49)</f>
        <v/>
      </c>
      <c r="W54" s="8"/>
      <c r="X54" s="8"/>
      <c r="Y54" s="8"/>
      <c r="Z54" s="43" t="str">
        <f>IF(Z49="","",Z49)</f>
        <v/>
      </c>
    </row>
    <row r="55" spans="1:26" x14ac:dyDescent="0.2">
      <c r="A55" s="4"/>
      <c r="B55" s="109" t="s">
        <v>10</v>
      </c>
      <c r="C55" s="8"/>
      <c r="D55" s="8"/>
      <c r="E55" s="8"/>
      <c r="F55" s="8"/>
      <c r="G55" s="8"/>
      <c r="H55" s="110"/>
      <c r="I55" s="87" t="s">
        <v>27</v>
      </c>
      <c r="J55" s="71">
        <f>IF(OR(J8="",J50=""),"",J8*J50/100)</f>
        <v>91.933199999999815</v>
      </c>
      <c r="K55" s="8"/>
      <c r="L55" s="8"/>
      <c r="M55" s="11" t="s">
        <v>27</v>
      </c>
      <c r="N55" s="43" t="str">
        <f>IF(OR(N8="",N50=""),"",N8*N50/100)</f>
        <v/>
      </c>
      <c r="O55" s="8"/>
      <c r="P55" s="8"/>
      <c r="Q55" s="11" t="s">
        <v>27</v>
      </c>
      <c r="R55" s="43" t="str">
        <f>IF(OR(R8="",R50=""),"",R8*R50/100)</f>
        <v/>
      </c>
      <c r="S55" s="8"/>
      <c r="T55" s="8"/>
      <c r="U55" s="11" t="s">
        <v>27</v>
      </c>
      <c r="V55" s="43" t="str">
        <f>IF(OR(V8="",V50=""),"",V8*V50/100)</f>
        <v/>
      </c>
      <c r="W55" s="8"/>
      <c r="X55" s="8"/>
      <c r="Y55" s="11" t="s">
        <v>27</v>
      </c>
      <c r="Z55" s="43" t="str">
        <f>IF(OR(Z8="",Z50=""),"",Z8*Z50/100)</f>
        <v/>
      </c>
    </row>
    <row r="56" spans="1:26" hidden="1" x14ac:dyDescent="0.2">
      <c r="A56" s="4"/>
      <c r="B56" s="109" t="s">
        <v>11</v>
      </c>
      <c r="C56" s="8"/>
      <c r="D56" s="8"/>
      <c r="E56" s="8"/>
      <c r="F56" s="8"/>
      <c r="G56" s="8"/>
      <c r="H56" s="110"/>
      <c r="I56" s="87" t="s">
        <v>27</v>
      </c>
      <c r="J56" s="71" t="e">
        <f>IF(OR(#REF!="",J55=""),"",#REF!*J55)</f>
        <v>#REF!</v>
      </c>
      <c r="K56" s="8"/>
      <c r="L56" s="8"/>
      <c r="M56" s="11" t="s">
        <v>27</v>
      </c>
      <c r="N56" s="43" t="e">
        <f>IF(OR(#REF!="",N55=""),"",#REF!*N55)</f>
        <v>#REF!</v>
      </c>
      <c r="O56" s="8"/>
      <c r="P56" s="8"/>
      <c r="Q56" s="11" t="s">
        <v>27</v>
      </c>
      <c r="R56" s="43" t="e">
        <f>IF(OR(#REF!="",R55=""),"",#REF!*R55)</f>
        <v>#REF!</v>
      </c>
      <c r="S56" s="8"/>
      <c r="T56" s="8"/>
      <c r="U56" s="11" t="s">
        <v>27</v>
      </c>
      <c r="V56" s="43" t="e">
        <f>IF(OR(#REF!="",V55=""),"",#REF!*V55)</f>
        <v>#REF!</v>
      </c>
      <c r="W56" s="8"/>
      <c r="X56" s="8"/>
      <c r="Y56" s="11" t="s">
        <v>27</v>
      </c>
      <c r="Z56" s="43" t="e">
        <f>IF(OR(#REF!="",Z55=""),"",#REF!*Z55)</f>
        <v>#REF!</v>
      </c>
    </row>
    <row r="57" spans="1:26" x14ac:dyDescent="0.2">
      <c r="A57" s="4"/>
      <c r="B57" s="109" t="s">
        <v>12</v>
      </c>
      <c r="C57" s="8"/>
      <c r="D57" s="8"/>
      <c r="E57" s="8"/>
      <c r="F57" s="8"/>
      <c r="G57" s="8"/>
      <c r="H57" s="110"/>
      <c r="I57" s="82"/>
      <c r="J57" s="71">
        <f>IF(OR(J8="",J9=""),"",J8/J9)</f>
        <v>3.1488095238095237</v>
      </c>
      <c r="K57" s="8"/>
      <c r="L57" s="8"/>
      <c r="M57" s="8"/>
      <c r="N57" s="43" t="str">
        <f>IF(OR(N8="",N7=""),"",N8/N9)</f>
        <v/>
      </c>
      <c r="O57" s="8"/>
      <c r="P57" s="8"/>
      <c r="Q57" s="8"/>
      <c r="R57" s="43" t="str">
        <f>IF(OR(R8="",R7=""),"",R8/R9)</f>
        <v/>
      </c>
      <c r="S57" s="8"/>
      <c r="T57" s="8"/>
      <c r="U57" s="8"/>
      <c r="V57" s="43" t="str">
        <f>IF(OR(V8="",V7=""),"",V8/V9)</f>
        <v/>
      </c>
      <c r="W57" s="8"/>
      <c r="X57" s="8"/>
      <c r="Y57" s="8"/>
      <c r="Z57" s="43" t="str">
        <f>IF(OR(Z8="",Z7=""),"",Z8/Z9)</f>
        <v/>
      </c>
    </row>
    <row r="58" spans="1:26" x14ac:dyDescent="0.2">
      <c r="A58" s="4"/>
      <c r="B58" s="109" t="s">
        <v>107</v>
      </c>
      <c r="C58" s="8"/>
      <c r="D58" s="8"/>
      <c r="E58" s="8"/>
      <c r="F58" s="8"/>
      <c r="G58" s="8"/>
      <c r="H58" s="110"/>
      <c r="I58" s="87" t="s">
        <v>27</v>
      </c>
      <c r="J58" s="71">
        <f>IF(OR(J12="",J7="",J8="",J49="",J6=""),"",(J12*J7+J8*J49)/J6)</f>
        <v>135.13786363636362</v>
      </c>
      <c r="K58" s="8"/>
      <c r="L58" s="8"/>
      <c r="M58" s="33" t="s">
        <v>27</v>
      </c>
      <c r="N58" s="45" t="str">
        <f>IF(OR(N12="",N7="",N8="",N49="",N6=""),"",(N12*N7+N8*N49)/N6)</f>
        <v/>
      </c>
      <c r="O58" s="8"/>
      <c r="P58" s="8"/>
      <c r="Q58" s="33" t="s">
        <v>27</v>
      </c>
      <c r="R58" s="45" t="str">
        <f>IF(OR(R12="",R7="",R8="",R49="",R6=""),"",(R12*R7+R8*R49)/R6)</f>
        <v/>
      </c>
      <c r="S58" s="8"/>
      <c r="T58" s="8"/>
      <c r="U58" s="33" t="s">
        <v>27</v>
      </c>
      <c r="V58" s="45" t="str">
        <f>IF(OR(V12="",V7="",V8="",V49="",V6=""),"",(V12*V7+V8*V49)/V6)</f>
        <v/>
      </c>
      <c r="W58" s="8"/>
      <c r="X58" s="8"/>
      <c r="Y58" s="33" t="s">
        <v>27</v>
      </c>
      <c r="Z58" s="45" t="str">
        <f>IF(OR(Z12="",Z7="",Z8="",Z49="",Z6=""),"",(Z12*Z7+Z8*Z49)/Z6)</f>
        <v/>
      </c>
    </row>
    <row r="59" spans="1:26" x14ac:dyDescent="0.2">
      <c r="A59" s="4"/>
      <c r="B59" s="109" t="s">
        <v>2</v>
      </c>
      <c r="C59" s="8"/>
      <c r="D59" s="8"/>
      <c r="E59" s="8"/>
      <c r="F59" s="8"/>
      <c r="G59" s="8"/>
      <c r="H59" s="110"/>
      <c r="I59" s="87"/>
      <c r="J59" s="71">
        <f>IF(OR(J6="",J11="",J49="",J8="",J7="",J7=0),"",((J11*J6)/100-J8/100*J49)/J7*100)</f>
        <v>123.43201011378</v>
      </c>
      <c r="K59" s="8"/>
      <c r="L59" s="8"/>
      <c r="M59" s="33"/>
      <c r="N59" s="45" t="str">
        <f>IF(OR(N6="",N11="",N49="",N8="",N7="",N7=0),"",((N11*N6)/100-N8/100*N49)/N7*100)</f>
        <v/>
      </c>
      <c r="O59" s="8"/>
      <c r="P59" s="8"/>
      <c r="Q59" s="33"/>
      <c r="R59" s="45" t="str">
        <f>IF(OR(R6="",R11="",R49="",R8="",R7="",R7=0),"",((R11*R6)/100-R8/100*R49)/R7*100)</f>
        <v/>
      </c>
      <c r="S59" s="8"/>
      <c r="T59" s="8"/>
      <c r="U59" s="33"/>
      <c r="V59" s="45" t="str">
        <f>IF(OR(V6="",V11="",V54="",V8="",V7="",V7=0),"",((V11*V6)-(V54*V8))/V7+V14)</f>
        <v/>
      </c>
      <c r="W59" s="8"/>
      <c r="X59" s="8"/>
      <c r="Y59" s="33"/>
      <c r="Z59" s="45" t="str">
        <f>IF(OR(Z6="",Z11="",Z49="",Z8="",Z7="",Z7=0),"",((Z11*Z6)/100-Z8/100*Z49)/Z7*100)</f>
        <v/>
      </c>
    </row>
    <row r="60" spans="1:26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15"/>
      <c r="S60" s="8"/>
      <c r="T60" s="8"/>
      <c r="U60" s="8"/>
      <c r="V60" s="15"/>
      <c r="W60" s="8"/>
      <c r="X60" s="8"/>
      <c r="Y60" s="8"/>
      <c r="Z60" s="15"/>
    </row>
    <row r="61" spans="1:26" x14ac:dyDescent="0.2">
      <c r="A61" s="109" t="s">
        <v>48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spans="1:26" x14ac:dyDescent="0.2">
      <c r="A62" s="109" t="s">
        <v>20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spans="1:26" x14ac:dyDescent="0.2">
      <c r="A63"/>
    </row>
    <row r="64" spans="1:26" ht="15" x14ac:dyDescent="0.25">
      <c r="A64" s="120" t="s">
        <v>127</v>
      </c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</sheetData>
  <mergeCells count="9">
    <mergeCell ref="X4:Z4"/>
    <mergeCell ref="I1:L1"/>
    <mergeCell ref="I2:L2"/>
    <mergeCell ref="A5:G5"/>
    <mergeCell ref="L4:N4"/>
    <mergeCell ref="P4:R4"/>
    <mergeCell ref="T4:V4"/>
    <mergeCell ref="A4:G4"/>
    <mergeCell ref="I4:J4"/>
  </mergeCells>
  <phoneticPr fontId="4" type="noConversion"/>
  <pageMargins left="0.25" right="0.25" top="0.5" bottom="0.5" header="0" footer="0"/>
  <pageSetup scale="67" orientation="landscape" r:id="rId1"/>
  <headerFooter alignWithMargins="0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X68"/>
  <sheetViews>
    <sheetView zoomScaleNormal="100" workbookViewId="0">
      <pane xSplit="8" topLeftCell="I1" activePane="topRight" state="frozen"/>
      <selection pane="topRight" activeCell="J4" sqref="J4:L4"/>
    </sheetView>
  </sheetViews>
  <sheetFormatPr defaultColWidth="11.42578125" defaultRowHeight="12.75" x14ac:dyDescent="0.2"/>
  <cols>
    <col min="1" max="1" width="4" style="26" bestFit="1" customWidth="1"/>
    <col min="2" max="6" width="0.85546875" customWidth="1"/>
    <col min="7" max="7" width="38.85546875" customWidth="1"/>
    <col min="8" max="8" width="9.140625" customWidth="1"/>
    <col min="9" max="9" width="0.85546875" customWidth="1"/>
    <col min="10" max="11" width="11.42578125" customWidth="1"/>
    <col min="12" max="12" width="11.7109375" customWidth="1"/>
    <col min="13" max="13" width="0.85546875" customWidth="1"/>
    <col min="14" max="15" width="11.42578125" customWidth="1"/>
    <col min="16" max="16" width="11.7109375" customWidth="1"/>
    <col min="17" max="17" width="0.85546875" hidden="1" customWidth="1"/>
    <col min="18" max="19" width="11.42578125" hidden="1" customWidth="1"/>
    <col min="20" max="20" width="9.42578125" hidden="1" customWidth="1"/>
    <col min="21" max="21" width="0.85546875" customWidth="1"/>
    <col min="22" max="23" width="11.42578125" customWidth="1"/>
    <col min="24" max="24" width="11.7109375" customWidth="1"/>
  </cols>
  <sheetData>
    <row r="1" spans="1:24" ht="12.95" customHeight="1" x14ac:dyDescent="0.2">
      <c r="I1" s="174"/>
      <c r="J1" s="174"/>
      <c r="K1" s="174"/>
      <c r="L1" s="174"/>
    </row>
    <row r="2" spans="1:24" x14ac:dyDescent="0.2">
      <c r="I2" s="174"/>
      <c r="J2" s="174"/>
      <c r="K2" s="174"/>
      <c r="L2" s="174"/>
    </row>
    <row r="3" spans="1:24" ht="20.25" customHeight="1" x14ac:dyDescent="0.2"/>
    <row r="4" spans="1:24" ht="28.7" customHeight="1" x14ac:dyDescent="0.2">
      <c r="A4" s="182" t="s">
        <v>136</v>
      </c>
      <c r="B4" s="182"/>
      <c r="C4" s="182"/>
      <c r="D4" s="182"/>
      <c r="E4" s="182"/>
      <c r="F4" s="182"/>
      <c r="G4" s="182"/>
      <c r="H4" s="111"/>
      <c r="I4" s="8"/>
      <c r="J4" s="177" t="s">
        <v>34</v>
      </c>
      <c r="K4" s="177"/>
      <c r="L4" s="180"/>
      <c r="M4" s="8"/>
      <c r="N4" s="177" t="s">
        <v>34</v>
      </c>
      <c r="O4" s="177"/>
      <c r="P4" s="180"/>
      <c r="Q4" s="8"/>
      <c r="R4" s="177" t="s">
        <v>34</v>
      </c>
      <c r="S4" s="177"/>
      <c r="T4" s="180"/>
      <c r="U4" s="8"/>
      <c r="V4" s="177" t="s">
        <v>34</v>
      </c>
      <c r="W4" s="177"/>
      <c r="X4" s="180"/>
    </row>
    <row r="5" spans="1:24" ht="13.5" thickBot="1" x14ac:dyDescent="0.25">
      <c r="A5" s="181"/>
      <c r="B5" s="181"/>
      <c r="C5" s="181"/>
      <c r="D5" s="181"/>
      <c r="E5" s="181"/>
      <c r="F5" s="181"/>
      <c r="G5" s="181"/>
      <c r="H5" s="1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x14ac:dyDescent="0.2">
      <c r="A6" s="2">
        <v>1</v>
      </c>
      <c r="B6" s="8" t="s">
        <v>104</v>
      </c>
      <c r="C6" s="8"/>
      <c r="D6" s="8"/>
      <c r="E6" s="8"/>
      <c r="F6" s="8"/>
      <c r="G6" s="8"/>
      <c r="H6" s="110"/>
      <c r="I6" s="8"/>
      <c r="J6" s="8"/>
      <c r="K6" s="8"/>
      <c r="L6" s="3">
        <v>1000</v>
      </c>
      <c r="M6" s="8"/>
      <c r="N6" s="8"/>
      <c r="O6" s="8"/>
      <c r="P6" s="3"/>
      <c r="Q6" s="8"/>
      <c r="R6" s="8"/>
      <c r="S6" s="8"/>
      <c r="T6" s="3"/>
      <c r="U6" s="8"/>
      <c r="V6" s="8"/>
      <c r="W6" s="8"/>
      <c r="X6" s="3"/>
    </row>
    <row r="7" spans="1:24" x14ac:dyDescent="0.2">
      <c r="A7" s="4" t="s">
        <v>38</v>
      </c>
      <c r="B7" s="8" t="s">
        <v>49</v>
      </c>
      <c r="C7" s="8"/>
      <c r="D7" s="8"/>
      <c r="E7" s="8"/>
      <c r="F7" s="8"/>
      <c r="G7" s="8"/>
      <c r="H7" s="110"/>
      <c r="I7" s="8"/>
      <c r="J7" s="5"/>
      <c r="K7" s="8"/>
      <c r="L7" s="6"/>
      <c r="M7" s="8"/>
      <c r="N7" s="5"/>
      <c r="O7" s="8"/>
      <c r="P7" s="6"/>
      <c r="Q7" s="8"/>
      <c r="R7" s="5"/>
      <c r="S7" s="8"/>
      <c r="T7" s="6"/>
      <c r="U7" s="8"/>
      <c r="V7" s="5"/>
      <c r="W7" s="8"/>
      <c r="X7" s="6"/>
    </row>
    <row r="8" spans="1:24" ht="13.5" thickBot="1" x14ac:dyDescent="0.25">
      <c r="A8" s="4" t="s">
        <v>39</v>
      </c>
      <c r="B8" s="8" t="s">
        <v>50</v>
      </c>
      <c r="C8" s="8"/>
      <c r="D8" s="8"/>
      <c r="E8" s="8"/>
      <c r="F8" s="8"/>
      <c r="G8" s="8"/>
      <c r="H8" s="110"/>
      <c r="J8" s="8"/>
      <c r="K8" s="8"/>
      <c r="L8" s="7"/>
      <c r="M8" s="8"/>
      <c r="N8" s="8"/>
      <c r="O8" s="8"/>
      <c r="P8" s="7"/>
      <c r="Q8" s="8"/>
      <c r="R8" s="8"/>
      <c r="S8" s="8"/>
      <c r="T8" s="7"/>
      <c r="U8" s="8"/>
      <c r="V8" s="8"/>
      <c r="W8" s="8"/>
      <c r="X8" s="7"/>
    </row>
    <row r="9" spans="1:24" ht="13.5" thickBot="1" x14ac:dyDescent="0.25">
      <c r="A9" s="4" t="s">
        <v>40</v>
      </c>
      <c r="B9" s="8" t="s">
        <v>51</v>
      </c>
      <c r="C9" s="8"/>
      <c r="D9" s="8"/>
      <c r="E9" s="8"/>
      <c r="F9" s="8"/>
      <c r="G9" s="8"/>
      <c r="H9" s="110"/>
      <c r="I9" s="8"/>
      <c r="J9" s="5"/>
      <c r="K9" s="8"/>
      <c r="L9" s="8">
        <f>L7-L8</f>
        <v>0</v>
      </c>
      <c r="M9" s="8"/>
      <c r="N9" s="5"/>
      <c r="O9" s="8"/>
      <c r="P9" s="8">
        <f>P7-P8</f>
        <v>0</v>
      </c>
      <c r="Q9" s="8"/>
      <c r="R9" s="5"/>
      <c r="S9" s="8"/>
      <c r="T9" s="8" t="str">
        <f>IF(COUNTBLANK(T7:T8)&lt;2,T7-T8,"")</f>
        <v/>
      </c>
      <c r="U9" s="8"/>
      <c r="V9" s="5"/>
      <c r="W9" s="8"/>
      <c r="X9" s="8">
        <f>X7-X8</f>
        <v>0</v>
      </c>
    </row>
    <row r="10" spans="1:24" ht="13.5" thickBot="1" x14ac:dyDescent="0.25">
      <c r="A10" s="4" t="s">
        <v>52</v>
      </c>
      <c r="B10" s="8" t="s">
        <v>53</v>
      </c>
      <c r="C10" s="8"/>
      <c r="D10" s="8"/>
      <c r="E10" s="8"/>
      <c r="F10" s="8"/>
      <c r="G10" s="8"/>
      <c r="H10" s="110"/>
      <c r="I10" s="8"/>
      <c r="J10" s="5"/>
      <c r="K10" s="8"/>
      <c r="L10" s="9"/>
      <c r="M10" s="8"/>
      <c r="N10" s="5"/>
      <c r="O10" s="8"/>
      <c r="P10" s="9"/>
      <c r="Q10" s="8"/>
      <c r="R10" s="5"/>
      <c r="S10" s="8"/>
      <c r="T10" s="9"/>
      <c r="U10" s="8"/>
      <c r="V10" s="5"/>
      <c r="W10" s="8"/>
      <c r="X10" s="9"/>
    </row>
    <row r="11" spans="1:24" ht="13.5" thickBot="1" x14ac:dyDescent="0.25">
      <c r="A11" s="4"/>
      <c r="B11" s="8"/>
      <c r="C11" s="8"/>
      <c r="D11" s="8"/>
      <c r="E11" s="8"/>
      <c r="F11" s="8"/>
      <c r="G11" s="8"/>
      <c r="H11" s="110"/>
      <c r="I11" s="8"/>
      <c r="J11" s="8"/>
      <c r="K11" s="8"/>
      <c r="L11" s="144" t="s">
        <v>54</v>
      </c>
      <c r="M11" s="8"/>
      <c r="N11" s="8"/>
      <c r="O11" s="8"/>
      <c r="P11" s="144" t="s">
        <v>54</v>
      </c>
      <c r="Q11" s="8"/>
      <c r="R11" s="8"/>
      <c r="S11" s="8"/>
      <c r="T11" s="10" t="s">
        <v>54</v>
      </c>
      <c r="U11" s="8"/>
      <c r="V11" s="8"/>
      <c r="W11" s="8"/>
      <c r="X11" s="144" t="s">
        <v>54</v>
      </c>
    </row>
    <row r="12" spans="1:24" x14ac:dyDescent="0.2">
      <c r="A12" s="4" t="s">
        <v>55</v>
      </c>
      <c r="B12" s="8" t="s">
        <v>56</v>
      </c>
      <c r="C12" s="8"/>
      <c r="D12" s="8"/>
      <c r="E12" s="8"/>
      <c r="F12" s="8"/>
      <c r="G12" s="8"/>
      <c r="H12" s="110"/>
      <c r="I12" s="8"/>
      <c r="J12" s="8"/>
      <c r="K12" s="11" t="s">
        <v>27</v>
      </c>
      <c r="L12" s="12"/>
      <c r="M12" s="8"/>
      <c r="N12" s="8"/>
      <c r="O12" s="11" t="s">
        <v>27</v>
      </c>
      <c r="P12" s="12"/>
      <c r="Q12" s="8"/>
      <c r="R12" s="8"/>
      <c r="S12" s="11" t="s">
        <v>27</v>
      </c>
      <c r="T12" s="12"/>
      <c r="U12" s="8"/>
      <c r="V12" s="8"/>
      <c r="W12" s="11" t="s">
        <v>27</v>
      </c>
      <c r="X12" s="12"/>
    </row>
    <row r="13" spans="1:24" x14ac:dyDescent="0.2">
      <c r="A13" s="4" t="s">
        <v>57</v>
      </c>
      <c r="B13" s="8" t="s">
        <v>58</v>
      </c>
      <c r="C13" s="8"/>
      <c r="D13" s="8"/>
      <c r="E13" s="8"/>
      <c r="F13" s="8"/>
      <c r="G13" s="8"/>
      <c r="H13" s="110"/>
      <c r="I13" s="8"/>
      <c r="J13" s="8"/>
      <c r="K13" s="8"/>
      <c r="L13" s="13"/>
      <c r="M13" s="8"/>
      <c r="N13" s="8"/>
      <c r="O13" s="8"/>
      <c r="P13" s="13"/>
      <c r="Q13" s="8"/>
      <c r="R13" s="8"/>
      <c r="S13" s="8"/>
      <c r="T13" s="13"/>
      <c r="U13" s="8"/>
      <c r="V13" s="8"/>
      <c r="W13" s="8"/>
      <c r="X13" s="13"/>
    </row>
    <row r="14" spans="1:24" x14ac:dyDescent="0.2">
      <c r="A14" s="4">
        <v>4</v>
      </c>
      <c r="B14" s="8" t="s">
        <v>103</v>
      </c>
      <c r="C14" s="8"/>
      <c r="D14" s="8"/>
      <c r="E14" s="8"/>
      <c r="F14" s="8"/>
      <c r="G14" s="8"/>
      <c r="H14" s="110"/>
      <c r="I14" s="8"/>
      <c r="J14" s="8"/>
      <c r="K14" s="8"/>
      <c r="L14" s="13"/>
      <c r="M14" s="8"/>
      <c r="N14" s="8"/>
      <c r="O14" s="8"/>
      <c r="P14" s="13"/>
      <c r="Q14" s="8"/>
      <c r="R14" s="8"/>
      <c r="S14" s="8"/>
      <c r="T14" s="13"/>
      <c r="U14" s="8"/>
      <c r="V14" s="8"/>
      <c r="W14" s="8"/>
      <c r="X14" s="13"/>
    </row>
    <row r="15" spans="1:24" x14ac:dyDescent="0.2">
      <c r="A15" s="4">
        <v>5</v>
      </c>
      <c r="B15" s="8" t="s">
        <v>21</v>
      </c>
      <c r="C15" s="8"/>
      <c r="D15" s="8"/>
      <c r="E15" s="8"/>
      <c r="F15" s="8"/>
      <c r="G15" s="8"/>
      <c r="H15" s="110"/>
      <c r="I15" s="8"/>
      <c r="J15" s="8"/>
      <c r="K15" s="8"/>
      <c r="L15" s="13"/>
      <c r="M15" s="8"/>
      <c r="N15" s="8"/>
      <c r="O15" s="8"/>
      <c r="P15" s="13"/>
      <c r="Q15" s="8"/>
      <c r="R15" s="8"/>
      <c r="S15" s="8"/>
      <c r="T15" s="13"/>
      <c r="U15" s="8"/>
      <c r="V15" s="8"/>
      <c r="W15" s="8"/>
      <c r="X15" s="13"/>
    </row>
    <row r="16" spans="1:24" hidden="1" x14ac:dyDescent="0.2">
      <c r="A16" s="4" t="s">
        <v>0</v>
      </c>
      <c r="B16" s="8" t="s">
        <v>3</v>
      </c>
      <c r="C16" s="8"/>
      <c r="D16" s="8"/>
      <c r="E16" s="8"/>
      <c r="F16" s="8"/>
      <c r="G16" s="8"/>
      <c r="H16" s="110"/>
      <c r="I16" s="8"/>
      <c r="J16" s="8"/>
      <c r="K16" s="8"/>
      <c r="L16" s="66"/>
      <c r="M16" s="8"/>
      <c r="N16" s="8"/>
      <c r="O16" s="8"/>
      <c r="P16" s="66"/>
      <c r="Q16" s="8"/>
      <c r="R16" s="8"/>
      <c r="S16" s="8"/>
      <c r="T16" s="66"/>
      <c r="U16" s="8"/>
      <c r="V16" s="8"/>
      <c r="W16" s="8"/>
      <c r="X16" s="66"/>
    </row>
    <row r="17" spans="1:24" ht="13.5" thickBot="1" x14ac:dyDescent="0.25">
      <c r="A17" s="4" t="s">
        <v>1</v>
      </c>
      <c r="B17" s="8" t="s">
        <v>59</v>
      </c>
      <c r="C17" s="8"/>
      <c r="D17" s="8"/>
      <c r="E17" s="8"/>
      <c r="F17" s="8"/>
      <c r="G17" s="8"/>
      <c r="H17" s="110"/>
      <c r="I17" s="8"/>
      <c r="J17" s="8"/>
      <c r="K17" s="8"/>
      <c r="L17" s="65"/>
      <c r="M17" s="8"/>
      <c r="N17" s="8"/>
      <c r="O17" s="8"/>
      <c r="P17" s="65"/>
      <c r="Q17" s="8"/>
      <c r="R17" s="8"/>
      <c r="S17" s="8"/>
      <c r="T17" s="65"/>
      <c r="U17" s="8"/>
      <c r="V17" s="8"/>
      <c r="W17" s="8"/>
      <c r="X17" s="65"/>
    </row>
    <row r="18" spans="1:24" x14ac:dyDescent="0.2">
      <c r="A18" s="4">
        <v>6</v>
      </c>
      <c r="B18" s="8"/>
      <c r="C18" s="8"/>
      <c r="D18" s="109" t="s">
        <v>60</v>
      </c>
      <c r="E18" s="8"/>
      <c r="F18" s="8"/>
      <c r="G18" s="8"/>
      <c r="H18" s="110"/>
      <c r="I18" s="8"/>
      <c r="J18" s="8"/>
      <c r="K18" s="11" t="s">
        <v>27</v>
      </c>
      <c r="L18" s="43" t="str">
        <f>IF(OR(AND(L7&lt;&gt;"",L12&lt;&gt;""),AND(L8&lt;&gt;"",L13&lt;&gt;"")),((L7*L12)-(L8*L13))/L9+L15,"")</f>
        <v/>
      </c>
      <c r="M18" s="8"/>
      <c r="N18" s="8"/>
      <c r="O18" s="11" t="s">
        <v>27</v>
      </c>
      <c r="P18" s="43" t="str">
        <f>IF(OR(AND(P7&lt;&gt;"",P12&lt;&gt;""),AND(P8&lt;&gt;"",P13&lt;&gt;"")),((P7*P12)-(P8*P13))/P9+P15,"")</f>
        <v/>
      </c>
      <c r="Q18" s="8"/>
      <c r="R18" s="8"/>
      <c r="S18" s="11" t="s">
        <v>27</v>
      </c>
      <c r="T18" s="43" t="str">
        <f>IF(OR(AND(T7&lt;&gt;"",T12&lt;&gt;""),AND(T8&lt;&gt;"",T13&lt;&gt;"")),((T7*T12)-(T8*T13))/T9+T15,"")</f>
        <v/>
      </c>
      <c r="U18" s="8"/>
      <c r="V18" s="8"/>
      <c r="W18" s="11" t="s">
        <v>27</v>
      </c>
      <c r="X18" s="43" t="str">
        <f>IF(OR(AND(X7&lt;&gt;"",X12&lt;&gt;""),AND(X8&lt;&gt;"",X13&lt;&gt;"")),((X7*X12)-(X8*X13))/X9+X15,"")</f>
        <v/>
      </c>
    </row>
    <row r="19" spans="1:24" ht="13.5" thickBot="1" x14ac:dyDescent="0.25">
      <c r="A19" s="4">
        <v>7</v>
      </c>
      <c r="B19" s="42" t="s">
        <v>64</v>
      </c>
      <c r="C19" s="8"/>
      <c r="D19" s="8"/>
      <c r="E19" s="8"/>
      <c r="F19" s="8"/>
      <c r="G19" s="8"/>
      <c r="H19" s="110"/>
      <c r="I19" s="8"/>
      <c r="J19" s="10" t="s">
        <v>61</v>
      </c>
      <c r="K19" s="10" t="s">
        <v>86</v>
      </c>
      <c r="L19" s="15"/>
      <c r="M19" s="8"/>
      <c r="N19" s="10" t="s">
        <v>61</v>
      </c>
      <c r="O19" s="10" t="s">
        <v>86</v>
      </c>
      <c r="P19" s="15"/>
      <c r="Q19" s="8"/>
      <c r="R19" s="10" t="s">
        <v>61</v>
      </c>
      <c r="S19" s="10" t="s">
        <v>62</v>
      </c>
      <c r="T19" s="15"/>
      <c r="U19" s="8"/>
      <c r="V19" s="10" t="s">
        <v>61</v>
      </c>
      <c r="W19" s="10" t="s">
        <v>86</v>
      </c>
      <c r="X19" s="15"/>
    </row>
    <row r="20" spans="1:24" x14ac:dyDescent="0.2">
      <c r="A20" s="4">
        <v>8</v>
      </c>
      <c r="B20" s="8"/>
      <c r="C20" s="42" t="s">
        <v>67</v>
      </c>
      <c r="D20" s="8"/>
      <c r="E20" s="8"/>
      <c r="F20" s="8"/>
      <c r="G20" s="8"/>
      <c r="H20" s="98" t="s">
        <v>65</v>
      </c>
      <c r="I20" s="8"/>
      <c r="J20" s="16"/>
      <c r="K20" s="17"/>
      <c r="L20" s="18" t="str">
        <f>IF(COUNTBLANK(J20:K20)=0,J20*K20,"")</f>
        <v/>
      </c>
      <c r="M20" s="8"/>
      <c r="N20" s="16"/>
      <c r="O20" s="17"/>
      <c r="P20" s="18" t="str">
        <f>IF(COUNTBLANK(N20:O20)=0,N20*O20,"")</f>
        <v/>
      </c>
      <c r="Q20" s="8"/>
      <c r="R20" s="16"/>
      <c r="S20" s="17"/>
      <c r="T20" s="18" t="str">
        <f>IF(COUNTBLANK(R20:S20)=0,R20*S20,"")</f>
        <v/>
      </c>
      <c r="U20" s="8"/>
      <c r="V20" s="16"/>
      <c r="W20" s="17"/>
      <c r="X20" s="18" t="str">
        <f>IF(COUNTBLANK(V20:W20)=0,V20*W20,"")</f>
        <v/>
      </c>
    </row>
    <row r="21" spans="1:24" x14ac:dyDescent="0.2">
      <c r="A21" s="4">
        <v>9</v>
      </c>
      <c r="B21" s="8"/>
      <c r="C21" s="8" t="s">
        <v>123</v>
      </c>
      <c r="E21" s="8"/>
      <c r="F21" s="8"/>
      <c r="G21" s="8"/>
      <c r="H21" s="98" t="s">
        <v>65</v>
      </c>
      <c r="I21" s="8"/>
      <c r="J21" s="19"/>
      <c r="K21" s="20"/>
      <c r="L21" s="18" t="str">
        <f>IF(COUNTBLANK(J21:K21)=0,J21*K21,"")</f>
        <v/>
      </c>
      <c r="M21" s="8"/>
      <c r="N21" s="19"/>
      <c r="O21" s="20"/>
      <c r="P21" s="18" t="str">
        <f>IF(COUNTBLANK(N21:O21)=0,N21*O21,"")</f>
        <v/>
      </c>
      <c r="Q21" s="8"/>
      <c r="R21" s="19"/>
      <c r="S21" s="20"/>
      <c r="T21" s="18" t="str">
        <f>IF(COUNTBLANK(R21:S21)=0,R21*S21,"")</f>
        <v/>
      </c>
      <c r="U21" s="8"/>
      <c r="V21" s="19"/>
      <c r="W21" s="20"/>
      <c r="X21" s="18" t="str">
        <f>IF(COUNTBLANK(V21:W21)=0,V21*W21,"")</f>
        <v/>
      </c>
    </row>
    <row r="22" spans="1:24" x14ac:dyDescent="0.2">
      <c r="A22" s="4"/>
      <c r="B22" s="42"/>
      <c r="C22" s="42" t="s">
        <v>122</v>
      </c>
      <c r="E22" s="8"/>
      <c r="F22" s="8"/>
      <c r="G22" s="8"/>
      <c r="H22" s="98" t="s">
        <v>65</v>
      </c>
      <c r="I22" s="8"/>
      <c r="J22" s="106"/>
      <c r="K22" s="107"/>
      <c r="L22" s="18" t="str">
        <f>IF(COUNTBLANK(J22:K22)=0,J22*K22,"")</f>
        <v/>
      </c>
      <c r="M22" s="8"/>
      <c r="N22" s="106"/>
      <c r="O22" s="107"/>
      <c r="P22" s="18"/>
      <c r="Q22" s="8"/>
      <c r="R22" s="106"/>
      <c r="S22" s="107"/>
      <c r="T22" s="18"/>
      <c r="U22" s="8"/>
      <c r="V22" s="106"/>
      <c r="W22" s="107"/>
      <c r="X22" s="18"/>
    </row>
    <row r="23" spans="1:24" ht="13.5" thickBot="1" x14ac:dyDescent="0.25">
      <c r="A23" s="4">
        <v>10</v>
      </c>
      <c r="B23" s="8"/>
      <c r="C23" s="42" t="s">
        <v>24</v>
      </c>
      <c r="D23" s="8"/>
      <c r="E23" s="8"/>
      <c r="F23" s="8"/>
      <c r="G23" s="8"/>
      <c r="H23" s="98" t="s">
        <v>66</v>
      </c>
      <c r="I23" s="8"/>
      <c r="J23" s="40"/>
      <c r="K23" s="27"/>
      <c r="L23" s="18" t="str">
        <f>IF(COUNTBLANK(J23:K23)=0,J23*K23,"")</f>
        <v/>
      </c>
      <c r="M23" s="8"/>
      <c r="N23" s="40"/>
      <c r="O23" s="27"/>
      <c r="P23" s="18" t="str">
        <f>IF(COUNTBLANK(N23:O23)=0,N23*O23,"")</f>
        <v/>
      </c>
      <c r="Q23" s="8"/>
      <c r="R23" s="40"/>
      <c r="S23" s="27"/>
      <c r="T23" s="18" t="str">
        <f>IF(COUNTBLANK(R23:S23)=0,R23*S23,"")</f>
        <v/>
      </c>
      <c r="U23" s="8"/>
      <c r="V23" s="40"/>
      <c r="W23" s="27"/>
      <c r="X23" s="18" t="str">
        <f>IF(COUNTBLANK(V23:W23)=0,V23*W23,"")</f>
        <v/>
      </c>
    </row>
    <row r="24" spans="1:24" x14ac:dyDescent="0.2">
      <c r="A24" s="4">
        <v>11</v>
      </c>
      <c r="B24" s="8"/>
      <c r="C24" s="8"/>
      <c r="D24" s="109" t="s">
        <v>25</v>
      </c>
      <c r="E24" s="8"/>
      <c r="F24" s="8"/>
      <c r="G24" s="8"/>
      <c r="H24" s="110"/>
      <c r="I24" s="8"/>
      <c r="J24" s="8"/>
      <c r="K24" s="100" t="str">
        <f>IF(OR(L24="",L$46=""),"",L24/L$46)</f>
        <v/>
      </c>
      <c r="L24" s="43" t="str">
        <f>IF(COUNTBLANK(L20:L23)&lt;3,SUM(L20:L23),"")</f>
        <v/>
      </c>
      <c r="M24" s="8"/>
      <c r="N24" s="8"/>
      <c r="O24" s="100" t="str">
        <f>IF(OR(P24="",P$46=""),"",P24/P$46)</f>
        <v/>
      </c>
      <c r="P24" s="43" t="str">
        <f>IF(COUNTBLANK(P20:P23)&lt;3,SUM(P20:P23),"")</f>
        <v/>
      </c>
      <c r="Q24" s="8"/>
      <c r="R24" s="8"/>
      <c r="S24" s="30" t="str">
        <f>IF(OR(T24="",T$46=""),"",T24/T$46)</f>
        <v/>
      </c>
      <c r="T24" s="43" t="str">
        <f>IF(COUNTBLANK(T20:T23)&lt;3,SUM(T20:T23),"")</f>
        <v/>
      </c>
      <c r="U24" s="8"/>
      <c r="V24" s="8"/>
      <c r="W24" s="100" t="str">
        <f>IF(OR(X24="",X$46=""),"",X24/X$46)</f>
        <v/>
      </c>
      <c r="X24" s="43" t="str">
        <f>IF(COUNTBLANK(X20:X23)&lt;3,SUM(X20:X23),"")</f>
        <v/>
      </c>
    </row>
    <row r="25" spans="1:24" x14ac:dyDescent="0.2">
      <c r="A25" s="4">
        <v>12</v>
      </c>
      <c r="B25" s="8"/>
      <c r="C25" s="8"/>
      <c r="D25" s="8"/>
      <c r="E25" s="109" t="s">
        <v>26</v>
      </c>
      <c r="F25" s="109"/>
      <c r="G25" s="8"/>
      <c r="H25" s="110"/>
      <c r="I25" s="8"/>
      <c r="J25" s="8"/>
      <c r="K25" s="101" t="s">
        <v>27</v>
      </c>
      <c r="L25" s="15" t="str">
        <f>IF(OR(L$18="",L24=""),"",L$18-L24)</f>
        <v/>
      </c>
      <c r="M25" s="8"/>
      <c r="N25" s="8"/>
      <c r="O25" s="101" t="s">
        <v>27</v>
      </c>
      <c r="P25" s="15" t="str">
        <f>IF(OR(P$18="",P24=""),"",P$18-P24)</f>
        <v/>
      </c>
      <c r="Q25" s="8"/>
      <c r="R25" s="8"/>
      <c r="S25" s="31" t="s">
        <v>27</v>
      </c>
      <c r="T25" s="15" t="str">
        <f>IF(OR(T$18="",T24=""),"",T$18-T24)</f>
        <v/>
      </c>
      <c r="U25" s="8"/>
      <c r="V25" s="8"/>
      <c r="W25" s="101" t="s">
        <v>27</v>
      </c>
      <c r="X25" s="15" t="str">
        <f>IF(OR(X$18="",X24=""),"",X$18-X24)</f>
        <v/>
      </c>
    </row>
    <row r="26" spans="1:24" ht="13.5" thickBot="1" x14ac:dyDescent="0.25">
      <c r="A26" s="4">
        <v>13</v>
      </c>
      <c r="B26" s="109" t="s">
        <v>29</v>
      </c>
      <c r="C26" s="8"/>
      <c r="D26" s="8"/>
      <c r="E26" s="8"/>
      <c r="F26" s="8"/>
      <c r="G26" s="8"/>
      <c r="H26" s="110"/>
      <c r="I26" s="8"/>
      <c r="J26" s="8"/>
      <c r="K26" s="103"/>
      <c r="L26" s="15"/>
      <c r="M26" s="8"/>
      <c r="N26" s="8"/>
      <c r="O26" s="103"/>
      <c r="P26" s="15"/>
      <c r="Q26" s="8"/>
      <c r="R26" s="8"/>
      <c r="S26" s="32"/>
      <c r="T26" s="15"/>
      <c r="U26" s="8"/>
      <c r="V26" s="8"/>
      <c r="W26" s="103"/>
      <c r="X26" s="15"/>
    </row>
    <row r="27" spans="1:24" x14ac:dyDescent="0.2">
      <c r="A27" s="4">
        <v>14</v>
      </c>
      <c r="B27" s="8"/>
      <c r="C27" s="42" t="s">
        <v>70</v>
      </c>
      <c r="D27" s="8"/>
      <c r="E27" s="8"/>
      <c r="F27" s="8"/>
      <c r="G27" s="8"/>
      <c r="H27" s="110"/>
      <c r="I27" s="8"/>
      <c r="J27" s="8"/>
      <c r="K27" s="100" t="str">
        <f t="shared" ref="K27:K32" si="0">IF(OR(L27="",L$46=""),"",L27/L$46)</f>
        <v/>
      </c>
      <c r="L27" s="12"/>
      <c r="M27" s="8"/>
      <c r="N27" s="8"/>
      <c r="O27" s="100" t="str">
        <f>IF(OR(P27="",P$46=""),"",P27/P$46)</f>
        <v/>
      </c>
      <c r="P27" s="12"/>
      <c r="Q27" s="8"/>
      <c r="R27" s="8"/>
      <c r="S27" s="30" t="str">
        <f>IF(OR(T27="",T$46=""),"",T27/T$46)</f>
        <v/>
      </c>
      <c r="T27" s="21"/>
      <c r="U27" s="8"/>
      <c r="V27" s="8"/>
      <c r="W27" s="100" t="str">
        <f>IF(OR(X27="",X$46=""),"",X27/X$46)</f>
        <v/>
      </c>
      <c r="X27" s="12"/>
    </row>
    <row r="28" spans="1:24" x14ac:dyDescent="0.2">
      <c r="A28" s="4">
        <v>15</v>
      </c>
      <c r="B28" s="8"/>
      <c r="C28" s="42" t="s">
        <v>71</v>
      </c>
      <c r="D28" s="8"/>
      <c r="E28" s="8"/>
      <c r="F28" s="8"/>
      <c r="G28" s="8"/>
      <c r="H28" s="110"/>
      <c r="I28" s="8"/>
      <c r="J28" s="8"/>
      <c r="K28" s="100" t="str">
        <f t="shared" si="0"/>
        <v/>
      </c>
      <c r="L28" s="13"/>
      <c r="M28" s="8"/>
      <c r="N28" s="8"/>
      <c r="O28" s="100" t="str">
        <f>IF(OR(P28="",P$46=""),"",P28/P$46)</f>
        <v/>
      </c>
      <c r="P28" s="13"/>
      <c r="Q28" s="8"/>
      <c r="R28" s="8"/>
      <c r="S28" s="30" t="str">
        <f>IF(OR(T28="",T$46=""),"",T28/T$46)</f>
        <v/>
      </c>
      <c r="T28" s="41"/>
      <c r="U28" s="8"/>
      <c r="V28" s="8"/>
      <c r="W28" s="100" t="str">
        <f>IF(OR(X28="",X$46=""),"",X28/X$46)</f>
        <v/>
      </c>
      <c r="X28" s="13"/>
    </row>
    <row r="29" spans="1:24" x14ac:dyDescent="0.2">
      <c r="A29" s="4">
        <v>16</v>
      </c>
      <c r="B29" s="8"/>
      <c r="C29" s="42" t="s">
        <v>72</v>
      </c>
      <c r="D29" s="8"/>
      <c r="E29" s="8"/>
      <c r="F29" s="8"/>
      <c r="G29" s="8"/>
      <c r="H29" s="110"/>
      <c r="I29" s="8"/>
      <c r="J29" s="8"/>
      <c r="K29" s="100" t="str">
        <f t="shared" si="0"/>
        <v/>
      </c>
      <c r="L29" s="41"/>
      <c r="M29" s="8"/>
      <c r="N29" s="8"/>
      <c r="O29" s="100" t="str">
        <f>IF(OR(P29="",P$46=""),"",P29/P$46)</f>
        <v/>
      </c>
      <c r="P29" s="41"/>
      <c r="Q29" s="8"/>
      <c r="R29" s="8"/>
      <c r="S29" s="30" t="str">
        <f>IF(OR(T29="",T$46=""),"",T29/T$46)</f>
        <v/>
      </c>
      <c r="T29" s="41"/>
      <c r="U29" s="8"/>
      <c r="V29" s="8"/>
      <c r="W29" s="100" t="str">
        <f>IF(OR(X29="",X$46=""),"",X29/X$46)</f>
        <v/>
      </c>
      <c r="X29" s="41"/>
    </row>
    <row r="30" spans="1:24" x14ac:dyDescent="0.2">
      <c r="A30" s="4">
        <v>17</v>
      </c>
      <c r="B30" s="8"/>
      <c r="C30" s="42" t="s">
        <v>73</v>
      </c>
      <c r="D30" s="8"/>
      <c r="E30" s="8"/>
      <c r="F30" s="8"/>
      <c r="G30" s="8"/>
      <c r="H30" s="110"/>
      <c r="I30" s="8"/>
      <c r="J30" s="8"/>
      <c r="K30" s="100" t="str">
        <f t="shared" si="0"/>
        <v/>
      </c>
      <c r="L30" s="13"/>
      <c r="M30" s="8"/>
      <c r="N30" s="8"/>
      <c r="O30" s="100" t="str">
        <f>IF(OR(P30="",P$46=""),"",P30/P$46)</f>
        <v/>
      </c>
      <c r="P30" s="13"/>
      <c r="Q30" s="8"/>
      <c r="R30" s="8"/>
      <c r="S30" s="30" t="str">
        <f>IF(OR(T30="",T$46=""),"",T30/T$46)</f>
        <v/>
      </c>
      <c r="T30" s="13"/>
      <c r="U30" s="8"/>
      <c r="V30" s="8"/>
      <c r="W30" s="100" t="str">
        <f>IF(OR(X30="",X$46=""),"",X30/X$46)</f>
        <v/>
      </c>
      <c r="X30" s="13"/>
    </row>
    <row r="31" spans="1:24" x14ac:dyDescent="0.2">
      <c r="A31" s="4">
        <v>19</v>
      </c>
      <c r="B31" s="8"/>
      <c r="C31" s="42" t="s">
        <v>80</v>
      </c>
      <c r="D31" s="8"/>
      <c r="E31" s="8"/>
      <c r="F31" s="8"/>
      <c r="G31" s="8"/>
      <c r="H31" s="110"/>
      <c r="I31" s="8"/>
      <c r="J31" s="8"/>
      <c r="K31" s="100" t="str">
        <f t="shared" si="0"/>
        <v/>
      </c>
      <c r="L31" s="13"/>
      <c r="M31" s="8"/>
      <c r="N31" s="8"/>
      <c r="O31" s="100"/>
      <c r="P31" s="13"/>
      <c r="Q31" s="8"/>
      <c r="R31" s="8"/>
      <c r="S31" s="30"/>
      <c r="T31" s="53"/>
      <c r="U31" s="8"/>
      <c r="V31" s="8"/>
      <c r="W31" s="100"/>
      <c r="X31" s="13"/>
    </row>
    <row r="32" spans="1:24" ht="13.5" thickBot="1" x14ac:dyDescent="0.25">
      <c r="A32" s="4">
        <v>20</v>
      </c>
      <c r="B32" s="8"/>
      <c r="C32" s="42" t="s">
        <v>110</v>
      </c>
      <c r="D32" s="8"/>
      <c r="E32" s="8"/>
      <c r="F32" s="8"/>
      <c r="G32" s="8"/>
      <c r="H32" s="110"/>
      <c r="I32" s="8"/>
      <c r="J32" s="8"/>
      <c r="K32" s="100" t="str">
        <f t="shared" si="0"/>
        <v/>
      </c>
      <c r="L32" s="13"/>
      <c r="M32" s="8"/>
      <c r="N32" s="8"/>
      <c r="O32" s="100"/>
      <c r="P32" s="13"/>
      <c r="Q32" s="8"/>
      <c r="R32" s="8"/>
      <c r="S32" s="30"/>
      <c r="T32" s="53"/>
      <c r="U32" s="8"/>
      <c r="V32" s="8"/>
      <c r="W32" s="100"/>
      <c r="X32" s="13"/>
    </row>
    <row r="33" spans="1:24" ht="13.5" thickBot="1" x14ac:dyDescent="0.25">
      <c r="A33" s="4">
        <v>21</v>
      </c>
      <c r="B33" s="8"/>
      <c r="C33" s="42" t="s">
        <v>76</v>
      </c>
      <c r="D33" s="8"/>
      <c r="E33" s="8"/>
      <c r="F33" s="8"/>
      <c r="G33" s="8"/>
      <c r="H33" s="110"/>
      <c r="I33" s="8"/>
      <c r="J33" s="8"/>
      <c r="K33" s="100" t="str">
        <f>IF(OR(L33="",L$46="",L$46=0),"",L33/L$46)</f>
        <v/>
      </c>
      <c r="L33" s="14"/>
      <c r="M33" s="8"/>
      <c r="N33" s="8"/>
      <c r="O33" s="100" t="str">
        <f>IF(OR(P33="",P$46="",P$46=0),"",P33/P$46)</f>
        <v/>
      </c>
      <c r="P33" s="14"/>
      <c r="Q33" s="8"/>
      <c r="R33" s="8"/>
      <c r="S33" s="30" t="str">
        <f>IF(OR(T33="",T$46=""),"",T33/T$46)</f>
        <v/>
      </c>
      <c r="T33" s="68">
        <f>IF(T7=0,0,((T13*T16)*(T10/365))/(T7/100))</f>
        <v>0</v>
      </c>
      <c r="U33" s="8"/>
      <c r="V33" s="8"/>
      <c r="W33" s="100" t="str">
        <f>IF(OR(X33="",X$46="",X$46=0),"",X33/X$46)</f>
        <v/>
      </c>
      <c r="X33" s="14"/>
    </row>
    <row r="34" spans="1:24" x14ac:dyDescent="0.2">
      <c r="A34" s="4">
        <v>22</v>
      </c>
      <c r="B34" s="8"/>
      <c r="C34" s="8"/>
      <c r="D34" s="109" t="s">
        <v>124</v>
      </c>
      <c r="E34" s="8"/>
      <c r="F34" s="8"/>
      <c r="G34" s="8"/>
      <c r="H34" s="110"/>
      <c r="I34" s="8"/>
      <c r="J34" s="8"/>
      <c r="K34" s="23" t="str">
        <f>IF(OR(L34="",L$46="",L$46=0),"",L34/L$46)</f>
        <v/>
      </c>
      <c r="L34" s="15" t="str">
        <f>IF(COUNTBLANK(L27:L33)&lt;5,SUM(L27:L33),"")</f>
        <v/>
      </c>
      <c r="M34" s="8"/>
      <c r="N34" s="8"/>
      <c r="O34" s="23" t="str">
        <f>IF(OR(P34="",P$46="",P$46=0),"",P34/P$46)</f>
        <v/>
      </c>
      <c r="P34" s="15" t="str">
        <f>IF(COUNTBLANK(P27:P33)&lt;5,SUM(P27:P33),"")</f>
        <v/>
      </c>
      <c r="Q34" s="8"/>
      <c r="R34" s="8"/>
      <c r="S34" s="23" t="str">
        <f>IF(OR(T34="",T$46=""),"",T34/T$46)</f>
        <v/>
      </c>
      <c r="T34" s="15" t="str">
        <f>IF(COUNTBLANK(T27:T33)&lt;4,SUM(T27:T33),"")</f>
        <v/>
      </c>
      <c r="U34" s="8"/>
      <c r="V34" s="8"/>
      <c r="W34" s="23" t="str">
        <f>IF(OR(X34="",X$46="",X$46=0),"",X34/X$46)</f>
        <v/>
      </c>
      <c r="X34" s="15" t="str">
        <f>IF(COUNTBLANK(X27:X33)&lt;5,SUM(X27:X33),"")</f>
        <v/>
      </c>
    </row>
    <row r="35" spans="1:24" x14ac:dyDescent="0.2">
      <c r="A35" s="4">
        <v>23</v>
      </c>
      <c r="B35" s="8"/>
      <c r="C35" s="8"/>
      <c r="D35" s="8"/>
      <c r="E35" s="109" t="s">
        <v>30</v>
      </c>
      <c r="F35" s="109"/>
      <c r="G35" s="109"/>
      <c r="H35" s="110"/>
      <c r="I35" s="8"/>
      <c r="J35" s="8"/>
      <c r="K35" s="23" t="str">
        <f>IF(OR(L35="",L$46="",L$46=0),"",L35/L$46)</f>
        <v/>
      </c>
      <c r="L35" s="15" t="str">
        <f>IF(AND(L34="",L24=""),"",SUM(L34,L24))</f>
        <v/>
      </c>
      <c r="M35" s="8"/>
      <c r="N35" s="8"/>
      <c r="O35" s="23" t="str">
        <f>IF(OR(P35="",P$46="",P$46=0),"",P35/P$46)</f>
        <v/>
      </c>
      <c r="P35" s="15" t="str">
        <f>IF(AND(P34="",P24=""),"",SUM(P34,P24))</f>
        <v/>
      </c>
      <c r="Q35" s="8"/>
      <c r="R35" s="8"/>
      <c r="S35" s="23" t="str">
        <f>IF(OR(T35="",T$46=""),"",T35/T$46)</f>
        <v/>
      </c>
      <c r="T35" s="15" t="str">
        <f>IF(AND(T34="",T24=""),"",SUM(T34,T24))</f>
        <v/>
      </c>
      <c r="U35" s="8"/>
      <c r="V35" s="8"/>
      <c r="W35" s="23" t="str">
        <f>IF(OR(X35="",X$46="",X$46=0),"",X35/X$46)</f>
        <v/>
      </c>
      <c r="X35" s="15" t="str">
        <f>IF(AND(X34="",X24=""),"",SUM(X34,X24))</f>
        <v/>
      </c>
    </row>
    <row r="36" spans="1:24" x14ac:dyDescent="0.2">
      <c r="A36" s="4">
        <v>24</v>
      </c>
      <c r="B36" s="8"/>
      <c r="C36" s="8"/>
      <c r="D36" s="8"/>
      <c r="E36" s="109"/>
      <c r="F36" s="109"/>
      <c r="G36" s="109" t="s">
        <v>96</v>
      </c>
      <c r="H36" s="110"/>
      <c r="I36" s="8"/>
      <c r="J36" s="8"/>
      <c r="K36" s="101" t="s">
        <v>27</v>
      </c>
      <c r="L36" s="15" t="str">
        <f>IF(OR(L$18="",L35=""),"",L$18-L35)</f>
        <v/>
      </c>
      <c r="M36" s="8"/>
      <c r="N36" s="8"/>
      <c r="O36" s="101" t="s">
        <v>27</v>
      </c>
      <c r="P36" s="15" t="str">
        <f>IF(OR(P$18="",P35=""),"",P$18-P35)</f>
        <v/>
      </c>
      <c r="Q36" s="8"/>
      <c r="R36" s="8"/>
      <c r="S36" s="31" t="s">
        <v>27</v>
      </c>
      <c r="T36" s="15" t="str">
        <f>IF(OR(T$18="",T35=""),"",T$18-T35)</f>
        <v/>
      </c>
      <c r="U36" s="8"/>
      <c r="V36" s="8"/>
      <c r="W36" s="101" t="s">
        <v>27</v>
      </c>
      <c r="X36" s="15" t="str">
        <f>IF(OR(X$18="",X35=""),"",X$18-X35)</f>
        <v/>
      </c>
    </row>
    <row r="37" spans="1:24" ht="13.5" thickBot="1" x14ac:dyDescent="0.25">
      <c r="A37" s="4">
        <v>25</v>
      </c>
      <c r="B37" s="109" t="s">
        <v>78</v>
      </c>
      <c r="C37" s="8"/>
      <c r="D37" s="8"/>
      <c r="E37" s="8"/>
      <c r="F37" s="8"/>
      <c r="G37" s="8"/>
      <c r="H37" s="110"/>
      <c r="I37" s="8"/>
      <c r="J37" s="8"/>
      <c r="K37" s="101"/>
      <c r="L37" s="15"/>
      <c r="M37" s="8"/>
      <c r="N37" s="8"/>
      <c r="O37" s="101"/>
      <c r="P37" s="15"/>
      <c r="Q37" s="8"/>
      <c r="R37" s="8"/>
      <c r="S37" s="31"/>
      <c r="T37" s="15"/>
      <c r="U37" s="8"/>
      <c r="V37" s="8"/>
      <c r="W37" s="101"/>
      <c r="X37" s="15"/>
    </row>
    <row r="38" spans="1:24" ht="13.5" thickBot="1" x14ac:dyDescent="0.25">
      <c r="A38" s="4"/>
      <c r="B38" s="109"/>
      <c r="C38" s="42" t="s">
        <v>75</v>
      </c>
      <c r="D38" s="8"/>
      <c r="E38" s="8"/>
      <c r="F38" s="8"/>
      <c r="G38" s="8"/>
      <c r="H38" s="110"/>
      <c r="I38" s="8"/>
      <c r="J38" s="8"/>
      <c r="K38" s="100" t="str">
        <f>IF(OR(L38="",L$46=""),"",L38/L$46)</f>
        <v/>
      </c>
      <c r="L38" s="12"/>
      <c r="M38" s="8"/>
      <c r="N38" s="8"/>
      <c r="O38" s="101"/>
      <c r="P38" s="12"/>
      <c r="Q38" s="8"/>
      <c r="R38" s="8"/>
      <c r="S38" s="31"/>
      <c r="T38" s="15"/>
      <c r="U38" s="8"/>
      <c r="V38" s="8"/>
      <c r="W38" s="101"/>
      <c r="X38" s="12"/>
    </row>
    <row r="39" spans="1:24" x14ac:dyDescent="0.2">
      <c r="A39" s="4">
        <v>26</v>
      </c>
      <c r="B39" s="8"/>
      <c r="C39" s="42" t="s">
        <v>111</v>
      </c>
      <c r="D39" s="8"/>
      <c r="E39" s="8"/>
      <c r="F39" s="8"/>
      <c r="G39" s="8"/>
      <c r="H39" s="110"/>
      <c r="I39" s="8"/>
      <c r="J39" s="8"/>
      <c r="K39" s="100" t="str">
        <f>IF(OR(L39="",L$46=""),"",L39/L$46)</f>
        <v/>
      </c>
      <c r="L39" s="13"/>
      <c r="M39" s="8"/>
      <c r="N39" s="8"/>
      <c r="O39" s="100" t="str">
        <f>IF(OR(P39="",P$46=""),"",P39/P$46)</f>
        <v/>
      </c>
      <c r="P39" s="13"/>
      <c r="Q39" s="8"/>
      <c r="R39" s="8"/>
      <c r="S39" s="30" t="str">
        <f t="shared" ref="S39:S45" si="1">IF(OR(T39="",T$46=""),"",T39/T$46)</f>
        <v/>
      </c>
      <c r="T39" s="56" t="str">
        <f>IF(OR(T13="",T8="",T17=""),"",((T8*T13)/100*(T17/100))/(T9/100))</f>
        <v/>
      </c>
      <c r="U39" s="8"/>
      <c r="V39" s="8"/>
      <c r="W39" s="100" t="str">
        <f>IF(OR(X39="",X$46=""),"",X39/X$46)</f>
        <v/>
      </c>
      <c r="X39" s="13"/>
    </row>
    <row r="40" spans="1:24" x14ac:dyDescent="0.2">
      <c r="A40" s="4">
        <v>27</v>
      </c>
      <c r="B40" s="8"/>
      <c r="C40" s="42" t="s">
        <v>79</v>
      </c>
      <c r="D40" s="8"/>
      <c r="E40" s="8"/>
      <c r="F40" s="8"/>
      <c r="G40" s="8"/>
      <c r="H40" s="110"/>
      <c r="I40" s="8"/>
      <c r="J40" s="8"/>
      <c r="K40" s="100" t="str">
        <f>IF(OR(L40="",L$46=""),"",L40/L$46)</f>
        <v/>
      </c>
      <c r="L40" s="13"/>
      <c r="M40" s="8"/>
      <c r="N40" s="8"/>
      <c r="O40" s="100" t="str">
        <f>IF(OR(P40="",P$46=""),"",P40/P$46)</f>
        <v/>
      </c>
      <c r="P40" s="13"/>
      <c r="Q40" s="8"/>
      <c r="R40" s="8"/>
      <c r="S40" s="30" t="str">
        <f t="shared" si="1"/>
        <v/>
      </c>
      <c r="T40" s="13"/>
      <c r="U40" s="8"/>
      <c r="V40" s="8"/>
      <c r="W40" s="100" t="str">
        <f>IF(OR(X40="",X$46=""),"",X40/X$46)</f>
        <v/>
      </c>
      <c r="X40" s="13"/>
    </row>
    <row r="41" spans="1:24" x14ac:dyDescent="0.2">
      <c r="A41" s="4"/>
      <c r="B41" s="8"/>
      <c r="C41" s="42" t="s">
        <v>80</v>
      </c>
      <c r="D41" s="8"/>
      <c r="E41" s="8"/>
      <c r="F41" s="8"/>
      <c r="G41" s="8"/>
      <c r="H41" s="110"/>
      <c r="I41" s="8"/>
      <c r="J41" s="8"/>
      <c r="K41" s="100" t="str">
        <f>IF(OR(L41="",L$46=""),"",L41/L$46)</f>
        <v/>
      </c>
      <c r="L41" s="67"/>
      <c r="M41" s="8"/>
      <c r="N41" s="8"/>
      <c r="O41" s="100"/>
      <c r="P41" s="67"/>
      <c r="Q41" s="8"/>
      <c r="R41" s="8"/>
      <c r="S41" s="30"/>
      <c r="T41" s="67"/>
      <c r="U41" s="8"/>
      <c r="V41" s="8"/>
      <c r="W41" s="100"/>
      <c r="X41" s="67"/>
    </row>
    <row r="42" spans="1:24" ht="13.5" thickBot="1" x14ac:dyDescent="0.25">
      <c r="A42" s="4">
        <v>28</v>
      </c>
      <c r="B42" s="8"/>
      <c r="C42" s="42" t="s">
        <v>81</v>
      </c>
      <c r="D42" s="8"/>
      <c r="E42" s="8"/>
      <c r="F42" s="8"/>
      <c r="G42" s="8"/>
      <c r="H42" s="110"/>
      <c r="I42" s="8"/>
      <c r="J42" s="8"/>
      <c r="K42" s="100" t="str">
        <f>IF(OR(L42="",L$46=""),"",L42/L$46)</f>
        <v/>
      </c>
      <c r="L42" s="67"/>
      <c r="M42" s="8"/>
      <c r="N42" s="8"/>
      <c r="O42" s="100" t="str">
        <f>IF(OR(P42="",P$46=""),"",P42/P$46)</f>
        <v/>
      </c>
      <c r="P42" s="67"/>
      <c r="Q42" s="8"/>
      <c r="R42" s="8"/>
      <c r="S42" s="30" t="str">
        <f t="shared" si="1"/>
        <v/>
      </c>
      <c r="T42" s="67"/>
      <c r="U42" s="8"/>
      <c r="V42" s="8"/>
      <c r="W42" s="100" t="str">
        <f>IF(OR(X42="",X$46=""),"",X42/X$46)</f>
        <v/>
      </c>
      <c r="X42" s="67"/>
    </row>
    <row r="43" spans="1:24" ht="13.5" thickBot="1" x14ac:dyDescent="0.25">
      <c r="A43" s="4">
        <v>29</v>
      </c>
      <c r="B43" s="8"/>
      <c r="C43" s="42" t="s">
        <v>108</v>
      </c>
      <c r="D43" s="8"/>
      <c r="E43" s="8"/>
      <c r="F43" s="8"/>
      <c r="G43" s="8"/>
      <c r="H43" s="110"/>
      <c r="I43" s="8"/>
      <c r="J43" s="8"/>
      <c r="K43" s="100" t="str">
        <f>IF(OR(L43="",L$46="",L$46=0),"",L43/L$46)</f>
        <v/>
      </c>
      <c r="L43" s="13"/>
      <c r="M43" s="8"/>
      <c r="N43" s="8"/>
      <c r="O43" s="100" t="str">
        <f>IF(OR(P43="",P$46="",P$46=0),"",P43/P$46)</f>
        <v/>
      </c>
      <c r="P43" s="13"/>
      <c r="Q43" s="8"/>
      <c r="R43" s="8"/>
      <c r="S43" s="30" t="str">
        <f t="shared" si="1"/>
        <v/>
      </c>
      <c r="T43" s="69">
        <f>IF(T7=0,0,T10*T14/(T7/100))</f>
        <v>0</v>
      </c>
      <c r="U43" s="8"/>
      <c r="V43" s="8"/>
      <c r="W43" s="100" t="str">
        <f>IF(OR(X43="",X$46="",X$46=0),"",X43/X$46)</f>
        <v/>
      </c>
      <c r="X43" s="13"/>
    </row>
    <row r="44" spans="1:24" ht="13.5" thickBot="1" x14ac:dyDescent="0.25">
      <c r="A44" s="4">
        <v>30</v>
      </c>
      <c r="B44" s="8"/>
      <c r="C44" s="42" t="s">
        <v>82</v>
      </c>
      <c r="D44" s="8"/>
      <c r="E44" s="8"/>
      <c r="F44" s="8"/>
      <c r="G44" s="8"/>
      <c r="H44" s="110"/>
      <c r="I44" s="8"/>
      <c r="J44" s="8"/>
      <c r="K44" s="100" t="str">
        <f>IF(OR(L44="",L$46=""),"",L44/L$46)</f>
        <v/>
      </c>
      <c r="L44" s="14"/>
      <c r="M44" s="8"/>
      <c r="N44" s="8"/>
      <c r="O44" s="100" t="str">
        <f>IF(OR(P44="",P$46=""),"",P44/P$46)</f>
        <v/>
      </c>
      <c r="P44" s="14"/>
      <c r="Q44" s="8"/>
      <c r="R44" s="8"/>
      <c r="S44" s="30" t="str">
        <f t="shared" si="1"/>
        <v/>
      </c>
      <c r="T44" s="14"/>
      <c r="U44" s="8"/>
      <c r="V44" s="8"/>
      <c r="W44" s="100" t="str">
        <f>IF(OR(X44="",X$46=""),"",X44/X$46)</f>
        <v/>
      </c>
      <c r="X44" s="14"/>
    </row>
    <row r="45" spans="1:24" x14ac:dyDescent="0.2">
      <c r="A45" s="4">
        <v>31</v>
      </c>
      <c r="B45" s="8"/>
      <c r="C45" s="8"/>
      <c r="D45" s="109" t="s">
        <v>97</v>
      </c>
      <c r="E45" s="8"/>
      <c r="F45" s="8"/>
      <c r="G45" s="8"/>
      <c r="H45" s="110"/>
      <c r="I45" s="8"/>
      <c r="J45" s="8"/>
      <c r="K45" s="23" t="str">
        <f>IF(OR(L45="",L$46="",L$46=0),"",L45/L$46)</f>
        <v/>
      </c>
      <c r="L45" s="15" t="str">
        <f>IF(COUNTBLANK(L39:L44)&lt;6,SUM(L39:L44),"")</f>
        <v/>
      </c>
      <c r="M45" s="8"/>
      <c r="N45" s="8"/>
      <c r="O45" s="23" t="str">
        <f>IF(OR(P45="",P$46="",P$46=0),"",P45/P$46)</f>
        <v/>
      </c>
      <c r="P45" s="15" t="str">
        <f>IF(COUNTBLANK(P39:P44)&lt;6,SUM(P39:P44),"")</f>
        <v/>
      </c>
      <c r="Q45" s="8"/>
      <c r="R45" s="8"/>
      <c r="S45" s="23" t="str">
        <f t="shared" si="1"/>
        <v/>
      </c>
      <c r="T45" s="15">
        <f>IF(COUNTBLANK(T39:T44)&lt;6,SUM(T39:T44),"")</f>
        <v>0</v>
      </c>
      <c r="U45" s="8"/>
      <c r="V45" s="8"/>
      <c r="W45" s="23" t="str">
        <f>IF(OR(X45="",X$46="",X$46=0),"",X45/X$46)</f>
        <v/>
      </c>
      <c r="X45" s="15" t="str">
        <f>IF(COUNTBLANK(X39:X44)&lt;6,SUM(X39:X44),"")</f>
        <v/>
      </c>
    </row>
    <row r="46" spans="1:24" x14ac:dyDescent="0.2">
      <c r="A46" s="4">
        <v>32</v>
      </c>
      <c r="B46" s="8"/>
      <c r="C46" s="8"/>
      <c r="D46" s="8"/>
      <c r="E46" s="109" t="s">
        <v>7</v>
      </c>
      <c r="F46" s="109"/>
      <c r="G46" s="109"/>
      <c r="H46" s="110"/>
      <c r="I46" s="8"/>
      <c r="J46" s="8"/>
      <c r="K46" s="100" t="str">
        <f>IF(L46="","",SUM(K35,K45))</f>
        <v/>
      </c>
      <c r="L46" s="43" t="str">
        <f>IF(OR(L35="",L45=""),"",SUM(L35,L45))</f>
        <v/>
      </c>
      <c r="M46" s="8"/>
      <c r="N46" s="8"/>
      <c r="O46" s="100" t="str">
        <f>IF(P46="","",SUM(O35,O45))</f>
        <v/>
      </c>
      <c r="P46" s="43" t="str">
        <f>IF(OR(P35="",P45=""),"",SUM(P35,P45))</f>
        <v/>
      </c>
      <c r="Q46" s="8"/>
      <c r="R46" s="8"/>
      <c r="S46" s="30" t="str">
        <f>IF(T46="","",SUM(S35,S45))</f>
        <v/>
      </c>
      <c r="T46" s="43" t="str">
        <f>IF(OR(T35="",T45=""),"",SUM(T35,T45))</f>
        <v/>
      </c>
      <c r="U46" s="8"/>
      <c r="V46" s="8"/>
      <c r="W46" s="100" t="str">
        <f>IF(X46="","",SUM(W35,W45))</f>
        <v/>
      </c>
      <c r="X46" s="43" t="str">
        <f>IF(OR(X35="",X45=""),"",SUM(X35,X45))</f>
        <v/>
      </c>
    </row>
    <row r="47" spans="1:24" ht="13.5" thickBot="1" x14ac:dyDescent="0.25">
      <c r="A47" s="4">
        <v>33</v>
      </c>
      <c r="B47" s="8"/>
      <c r="C47" s="8"/>
      <c r="D47" s="8"/>
      <c r="E47" s="8"/>
      <c r="F47" s="109" t="s">
        <v>8</v>
      </c>
      <c r="G47" s="8"/>
      <c r="H47" s="110"/>
      <c r="I47" s="8"/>
      <c r="J47" s="8"/>
      <c r="K47" s="99" t="s">
        <v>27</v>
      </c>
      <c r="L47" s="43" t="str">
        <f>IF(OR(L18="",L46=""),"",L18-L46)</f>
        <v/>
      </c>
      <c r="M47" s="8"/>
      <c r="N47" s="8"/>
      <c r="O47" s="99" t="s">
        <v>27</v>
      </c>
      <c r="P47" s="43" t="str">
        <f>IF(OR(P18="",P46=""),"",P18-P46)</f>
        <v/>
      </c>
      <c r="Q47" s="8"/>
      <c r="R47" s="8"/>
      <c r="S47" s="52" t="s">
        <v>27</v>
      </c>
      <c r="T47" s="43" t="str">
        <f>IF(OR(T18="",T46=""),"",T18-T46)</f>
        <v/>
      </c>
      <c r="U47" s="8"/>
      <c r="V47" s="8"/>
      <c r="W47" s="99" t="s">
        <v>27</v>
      </c>
      <c r="X47" s="43" t="str">
        <f>IF(OR(X18="",X46=""),"",X18-X46)</f>
        <v/>
      </c>
    </row>
    <row r="48" spans="1:24" ht="13.5" thickBot="1" x14ac:dyDescent="0.25">
      <c r="A48" s="4">
        <v>34</v>
      </c>
      <c r="B48" s="8"/>
      <c r="C48" s="42" t="s">
        <v>98</v>
      </c>
      <c r="D48" s="8"/>
      <c r="E48" s="8"/>
      <c r="F48" s="109"/>
      <c r="G48" s="8"/>
      <c r="H48" s="110"/>
      <c r="I48" s="8"/>
      <c r="J48" s="8"/>
      <c r="K48" s="99"/>
      <c r="L48" s="121"/>
      <c r="M48" s="8"/>
      <c r="N48" s="8"/>
      <c r="O48" s="99"/>
      <c r="P48" s="121"/>
      <c r="Q48" s="8"/>
      <c r="R48" s="8"/>
      <c r="S48" s="52"/>
      <c r="T48" s="55"/>
      <c r="U48" s="8"/>
      <c r="V48" s="8"/>
      <c r="W48" s="99"/>
      <c r="X48" s="121"/>
    </row>
    <row r="49" spans="1:24" x14ac:dyDescent="0.2">
      <c r="A49"/>
      <c r="B49" s="8"/>
      <c r="C49" s="8"/>
      <c r="D49" s="8"/>
      <c r="E49" s="8"/>
      <c r="F49" s="109" t="s">
        <v>84</v>
      </c>
      <c r="G49" s="109"/>
      <c r="H49" s="110"/>
      <c r="I49" s="8"/>
      <c r="J49" s="8"/>
      <c r="K49" s="102" t="s">
        <v>27</v>
      </c>
      <c r="L49" s="43" t="str">
        <f>IF(AND(L47="",L48=""),"",L47-L48)</f>
        <v/>
      </c>
      <c r="M49" s="8"/>
      <c r="N49" s="8"/>
      <c r="O49" s="102" t="s">
        <v>27</v>
      </c>
      <c r="P49" s="43" t="str">
        <f>IF(AND(P47="",P48=""),"",P47-P48)</f>
        <v/>
      </c>
      <c r="Q49" s="8"/>
      <c r="R49" s="8"/>
      <c r="S49" s="54" t="s">
        <v>27</v>
      </c>
      <c r="T49" s="43" t="str">
        <f>IF(AND(T47="",T48=""),"",T47-T48)</f>
        <v/>
      </c>
      <c r="U49" s="8"/>
      <c r="V49" s="8"/>
      <c r="W49" s="102" t="s">
        <v>27</v>
      </c>
      <c r="X49" s="43" t="str">
        <f>IF(AND(X47="",X48=""),"",X47-X48)</f>
        <v/>
      </c>
    </row>
    <row r="50" spans="1:24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x14ac:dyDescent="0.2">
      <c r="A51" s="8"/>
      <c r="B51" s="8"/>
      <c r="C51" s="8"/>
      <c r="D51" s="8"/>
      <c r="E51" s="8"/>
      <c r="F51" s="8"/>
      <c r="G51" s="8"/>
      <c r="H51" s="8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x14ac:dyDescent="0.2">
      <c r="A53" s="4">
        <v>38</v>
      </c>
      <c r="B53" s="109" t="s">
        <v>9</v>
      </c>
      <c r="C53" s="8"/>
      <c r="D53" s="8"/>
      <c r="E53" s="8"/>
      <c r="F53" s="8"/>
      <c r="G53" s="8"/>
      <c r="H53" s="8"/>
      <c r="I53" s="8"/>
      <c r="J53" s="8"/>
      <c r="K53" s="8"/>
      <c r="L53" s="43" t="str">
        <f>IF(L46="","",L46)</f>
        <v/>
      </c>
      <c r="M53" s="8"/>
      <c r="N53" s="8"/>
      <c r="O53" s="8"/>
      <c r="P53" s="43" t="str">
        <f>IF(P46="","",P46)</f>
        <v/>
      </c>
      <c r="Q53" s="8"/>
      <c r="R53" s="8"/>
      <c r="S53" s="8"/>
      <c r="T53" s="43" t="str">
        <f>IF(T46="","",T46)</f>
        <v/>
      </c>
      <c r="U53" s="8"/>
      <c r="V53" s="8"/>
      <c r="W53" s="8"/>
      <c r="X53" s="43" t="str">
        <f>IF(X46="","",X46)</f>
        <v/>
      </c>
    </row>
    <row r="54" spans="1:24" x14ac:dyDescent="0.2">
      <c r="A54" s="4">
        <v>40</v>
      </c>
      <c r="B54" s="109" t="s">
        <v>105</v>
      </c>
      <c r="C54" s="8"/>
      <c r="D54" s="8"/>
      <c r="E54" s="8"/>
      <c r="F54" s="8"/>
      <c r="G54" s="8"/>
      <c r="H54" s="8"/>
      <c r="I54" s="8"/>
      <c r="J54" s="8"/>
      <c r="K54" s="11" t="s">
        <v>27</v>
      </c>
      <c r="L54" s="43" t="str">
        <f>IF(OR(L9="",L47=""),"",L9*L47/100)</f>
        <v/>
      </c>
      <c r="M54" s="8"/>
      <c r="N54" s="8"/>
      <c r="O54" s="11" t="s">
        <v>27</v>
      </c>
      <c r="P54" s="43" t="str">
        <f>IF(OR(P9="",P47=""),"",P9*P47/100)</f>
        <v/>
      </c>
      <c r="Q54" s="8"/>
      <c r="R54" s="8"/>
      <c r="S54" s="11" t="s">
        <v>27</v>
      </c>
      <c r="T54" s="43" t="str">
        <f>IF(OR(T9="",T47=""),"",T9*T47/100)</f>
        <v/>
      </c>
      <c r="U54" s="8"/>
      <c r="V54" s="8"/>
      <c r="W54" s="11" t="s">
        <v>27</v>
      </c>
      <c r="X54" s="43" t="str">
        <f>IF(OR(X9="",X47=""),"",X9*X47/100)</f>
        <v/>
      </c>
    </row>
    <row r="55" spans="1:24" x14ac:dyDescent="0.2">
      <c r="A55" s="4">
        <v>41</v>
      </c>
      <c r="B55" s="109" t="s">
        <v>106</v>
      </c>
      <c r="C55" s="8"/>
      <c r="D55" s="8"/>
      <c r="E55" s="8"/>
      <c r="F55" s="8"/>
      <c r="G55" s="8"/>
      <c r="H55" s="8"/>
      <c r="I55" s="8"/>
      <c r="J55" s="8"/>
      <c r="K55" s="11" t="s">
        <v>27</v>
      </c>
      <c r="L55" s="43" t="str">
        <f>IF(OR(L6="",L54=""),"",L6*L54)</f>
        <v/>
      </c>
      <c r="M55" s="8"/>
      <c r="N55" s="8"/>
      <c r="O55" s="11" t="s">
        <v>27</v>
      </c>
      <c r="P55" s="43" t="str">
        <f>IF(OR(P6="",P54=""),"",P6*P54)</f>
        <v/>
      </c>
      <c r="Q55" s="8"/>
      <c r="R55" s="8"/>
      <c r="S55" s="11" t="s">
        <v>27</v>
      </c>
      <c r="T55" s="43" t="str">
        <f>IF(OR(T6="",T54=""),"",T6*T54)</f>
        <v/>
      </c>
      <c r="U55" s="8"/>
      <c r="V55" s="8"/>
      <c r="W55" s="11" t="s">
        <v>27</v>
      </c>
      <c r="X55" s="43" t="str">
        <f>IF(OR(X6="",X54=""),"",X6*X54)</f>
        <v/>
      </c>
    </row>
    <row r="56" spans="1:24" x14ac:dyDescent="0.2">
      <c r="A56" s="4">
        <v>42</v>
      </c>
      <c r="B56" s="109" t="s">
        <v>12</v>
      </c>
      <c r="C56" s="8"/>
      <c r="D56" s="8"/>
      <c r="E56" s="8"/>
      <c r="F56" s="8"/>
      <c r="G56" s="8"/>
      <c r="H56" s="8"/>
      <c r="I56" s="8"/>
      <c r="J56" s="8"/>
      <c r="K56" s="8"/>
      <c r="L56" s="43" t="str">
        <f>IF(OR(L9="",L10=""),"",L9/L10)</f>
        <v/>
      </c>
      <c r="M56" s="8"/>
      <c r="N56" s="8"/>
      <c r="O56" s="8"/>
      <c r="P56" s="43" t="str">
        <f>IF(OR(P9="",P10=""),"",P9/P10)</f>
        <v/>
      </c>
      <c r="Q56" s="8"/>
      <c r="R56" s="8"/>
      <c r="S56" s="8"/>
      <c r="T56" s="43" t="str">
        <f>IF(OR(T9="",T10=""),"",T9/T10)</f>
        <v/>
      </c>
      <c r="U56" s="8"/>
      <c r="V56" s="8"/>
      <c r="W56" s="8"/>
      <c r="X56" s="43" t="str">
        <f>IF(OR(X9="",X10=""),"",X9/X10)</f>
        <v/>
      </c>
    </row>
    <row r="57" spans="1:24" x14ac:dyDescent="0.2">
      <c r="A57" s="4">
        <v>43</v>
      </c>
      <c r="B57" s="109" t="s">
        <v>107</v>
      </c>
      <c r="C57" s="8"/>
      <c r="D57" s="8"/>
      <c r="E57" s="8"/>
      <c r="F57" s="8"/>
      <c r="G57" s="8"/>
      <c r="H57" s="8"/>
      <c r="I57" s="8"/>
      <c r="J57" s="8"/>
      <c r="K57" s="33" t="s">
        <v>27</v>
      </c>
      <c r="L57" s="43" t="str">
        <f>IF(OR(L13="",L8="",L9="",L46="",L7=""),"",L12-L49)</f>
        <v/>
      </c>
      <c r="M57" s="8"/>
      <c r="N57" s="8"/>
      <c r="O57" s="33" t="s">
        <v>27</v>
      </c>
      <c r="P57" s="43" t="str">
        <f>IF(OR(P13="",P8="",P9="",P46="",P7=""),"",P12-P49)</f>
        <v/>
      </c>
      <c r="Q57" s="8"/>
      <c r="R57" s="8"/>
      <c r="S57" s="33" t="s">
        <v>27</v>
      </c>
      <c r="T57" s="43" t="str">
        <f>IF(OR(T13="",T8="",T9="",T46="",T7=""),"",100*(T13+T9*T53/100)/T7)</f>
        <v/>
      </c>
      <c r="U57" s="8"/>
      <c r="V57" s="8"/>
      <c r="W57" s="33" t="s">
        <v>27</v>
      </c>
      <c r="X57" s="43" t="str">
        <f>IF(OR(X13="",X8="",X9="",X46="",X7=""),"",X12-X49)</f>
        <v/>
      </c>
    </row>
    <row r="58" spans="1:24" x14ac:dyDescent="0.2">
      <c r="A58" s="4">
        <v>44</v>
      </c>
      <c r="B58" s="109" t="s">
        <v>5</v>
      </c>
      <c r="C58" s="8"/>
      <c r="D58" s="8"/>
      <c r="E58" s="8"/>
      <c r="F58" s="8"/>
      <c r="G58" s="8"/>
      <c r="H58" s="8"/>
      <c r="I58" s="8"/>
      <c r="J58" s="8"/>
      <c r="K58" s="33"/>
      <c r="L58" s="43" t="str">
        <f>IF(OR(L12="",L7="",L53="",L9="",L8="",L8=0),"",L13+L54)</f>
        <v/>
      </c>
      <c r="M58" s="8"/>
      <c r="N58" s="8"/>
      <c r="O58" s="33"/>
      <c r="P58" s="43" t="str">
        <f>IF(OR(P12="",P7="",P53="",P9="",P8="",P8=0),"",P13+P54)</f>
        <v/>
      </c>
      <c r="Q58" s="8"/>
      <c r="R58" s="8"/>
      <c r="S58" s="33"/>
      <c r="T58" s="43" t="str">
        <f>IF(OR(T12="",T7="",T53="",T9="",T8="",T8=0),"",T13+T54)</f>
        <v/>
      </c>
      <c r="U58" s="8"/>
      <c r="V58" s="8"/>
      <c r="W58" s="33"/>
      <c r="X58" s="43" t="str">
        <f>IF(OR(X12="",X7="",X53="",X9="",X8="",X8=0),"",X13+X54)</f>
        <v/>
      </c>
    </row>
    <row r="59" spans="1:24" x14ac:dyDescent="0.2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</row>
    <row r="60" spans="1:24" x14ac:dyDescent="0.2">
      <c r="A60" s="176" t="s">
        <v>48</v>
      </c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</row>
    <row r="61" spans="1:24" x14ac:dyDescent="0.2">
      <c r="A61" s="109" t="s">
        <v>20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</row>
    <row r="62" spans="1:24" x14ac:dyDescent="0.2">
      <c r="A62"/>
    </row>
    <row r="63" spans="1:24" ht="15" x14ac:dyDescent="0.25">
      <c r="A63" s="120" t="s">
        <v>127</v>
      </c>
    </row>
    <row r="64" spans="1:24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</sheetData>
  <mergeCells count="9">
    <mergeCell ref="V4:X4"/>
    <mergeCell ref="I1:L1"/>
    <mergeCell ref="I2:L2"/>
    <mergeCell ref="A60:T60"/>
    <mergeCell ref="A5:G5"/>
    <mergeCell ref="J4:L4"/>
    <mergeCell ref="N4:P4"/>
    <mergeCell ref="R4:T4"/>
    <mergeCell ref="A4:G4"/>
  </mergeCells>
  <phoneticPr fontId="4" type="noConversion"/>
  <pageMargins left="0.25" right="0.25" top="0.5" bottom="0.5" header="0" footer="0"/>
  <pageSetup scale="67" orientation="landscape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Beef Breeding</vt:lpstr>
      <vt:lpstr>Beef Backgrounding</vt:lpstr>
      <vt:lpstr>Beef Finishing</vt:lpstr>
      <vt:lpstr>Hog Finishing</vt:lpstr>
      <vt:lpstr>'Beef Backgrounding'!Print_Area</vt:lpstr>
      <vt:lpstr>'Hog Finishing'!Print_Area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DeKok</dc:creator>
  <cp:lastModifiedBy>Lori Tonak</cp:lastModifiedBy>
  <cp:lastPrinted>2015-05-20T15:43:02Z</cp:lastPrinted>
  <dcterms:created xsi:type="dcterms:W3CDTF">2008-04-02T15:37:41Z</dcterms:created>
  <dcterms:modified xsi:type="dcterms:W3CDTF">2023-08-14T15:04:11Z</dcterms:modified>
</cp:coreProperties>
</file>