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ofer708\Documents\Resources\"/>
    </mc:Choice>
  </mc:AlternateContent>
  <bookViews>
    <workbookView xWindow="480" yWindow="120" windowWidth="22995" windowHeight="10035"/>
  </bookViews>
  <sheets>
    <sheet name="AUM CALCULATOR" sheetId="1" r:id="rId1"/>
    <sheet name="FACTORS" sheetId="2" r:id="rId2"/>
    <sheet name="Sheet3" sheetId="3" r:id="rId3"/>
  </sheets>
  <definedNames>
    <definedName name="_xlnm._FilterDatabase" localSheetId="0" hidden="1">'AUM CALCULATOR'!$H$11:$H$20</definedName>
    <definedName name="Kind_of_Animal">FACTORS!$A$9:$A$18</definedName>
    <definedName name="_xlnm.Print_Area" localSheetId="0">'AUM CALCULATOR'!$A$1:$I$34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1" l="1"/>
  <c r="H12" i="1"/>
  <c r="H15" i="1"/>
  <c r="H14" i="1"/>
  <c r="H13" i="1"/>
  <c r="C33" i="1"/>
  <c r="C24" i="1"/>
  <c r="C26" i="1"/>
  <c r="J15" i="1"/>
  <c r="J11" i="1"/>
  <c r="J12" i="1"/>
  <c r="J13" i="1"/>
  <c r="J14" i="1"/>
  <c r="D33" i="1"/>
  <c r="H26" i="1"/>
  <c r="J16" i="1"/>
  <c r="J17" i="1"/>
  <c r="J18" i="1"/>
  <c r="J19" i="1"/>
  <c r="J20" i="1"/>
  <c r="H16" i="1"/>
  <c r="H17" i="1"/>
  <c r="H18" i="1"/>
  <c r="H19" i="1"/>
  <c r="H20" i="1"/>
  <c r="H22" i="1"/>
  <c r="H27" i="1"/>
  <c r="H29" i="1"/>
  <c r="E22" i="1"/>
  <c r="H28" i="1"/>
  <c r="H24" i="1"/>
  <c r="C25" i="1"/>
  <c r="H25" i="1"/>
</calcChain>
</file>

<file path=xl/sharedStrings.xml><?xml version="1.0" encoding="utf-8"?>
<sst xmlns="http://schemas.openxmlformats.org/spreadsheetml/2006/main" count="50" uniqueCount="48">
  <si>
    <t>Date IN</t>
  </si>
  <si>
    <t># HEAD</t>
  </si>
  <si>
    <t>Date OUT</t>
  </si>
  <si>
    <t>KIND</t>
  </si>
  <si>
    <t>#/Animal UNIT</t>
  </si>
  <si>
    <t>Factor</t>
  </si>
  <si>
    <t>Cow/Calf</t>
  </si>
  <si>
    <t>Dairy Cow</t>
  </si>
  <si>
    <t>Bulls</t>
  </si>
  <si>
    <t>Ewes/Lambs</t>
  </si>
  <si>
    <t xml:space="preserve">Ewes </t>
  </si>
  <si>
    <t>Lambs Raised</t>
  </si>
  <si>
    <t>Feeder lambs</t>
  </si>
  <si>
    <t>Weaned Calf (400-600)</t>
  </si>
  <si>
    <t>Heifers (550-700)</t>
  </si>
  <si>
    <t>Yearling Strs (600-750)</t>
  </si>
  <si>
    <t>1000 Lbs. = 1 AUM</t>
  </si>
  <si>
    <t>AUM's</t>
  </si>
  <si>
    <t>Kind of Animal</t>
  </si>
  <si>
    <t xml:space="preserve"> </t>
  </si>
  <si>
    <t>Deaths or Transfers out</t>
  </si>
  <si>
    <t>Date of Death or Transfer</t>
  </si>
  <si>
    <t>TOTAL AUM's:</t>
  </si>
  <si>
    <t>Description</t>
  </si>
  <si>
    <t>Pasture:</t>
  </si>
  <si>
    <t>Producer:</t>
  </si>
  <si>
    <t>Acres:</t>
  </si>
  <si>
    <t>$/ AUM:</t>
  </si>
  <si>
    <t>AUM CALCULATOR</t>
  </si>
  <si>
    <t>Total Days turned In:</t>
  </si>
  <si>
    <t>Total Cash Rent Paid:</t>
  </si>
  <si>
    <t>Actual $/Aum Paid:</t>
  </si>
  <si>
    <t>Total $/Head:</t>
  </si>
  <si>
    <t>TOTAL REVENUE:</t>
  </si>
  <si>
    <t>TOTAL COST/Hd/Day:</t>
  </si>
  <si>
    <t>AUM/Acre:</t>
  </si>
  <si>
    <t>Acre/Head:</t>
  </si>
  <si>
    <t>AUM/Head:</t>
  </si>
  <si>
    <t>Directions</t>
  </si>
  <si>
    <t>1.     Tab to all cells that are available to change</t>
  </si>
  <si>
    <t>2.     Pick "Kind of Animal" from dropdown box in that column.</t>
  </si>
  <si>
    <t>When turning in bulls use the next line and enter the dates in and out.</t>
  </si>
  <si>
    <t>3.     Enter all necessary data into the cells.</t>
  </si>
  <si>
    <t>Note:</t>
  </si>
  <si>
    <t xml:space="preserve">   Dollars for cash rent does not need to be used if you do not pay in that manner.</t>
  </si>
  <si>
    <t>4.     Click on the shaded boxes when entering Producer name and Pasture description.</t>
  </si>
  <si>
    <t>Cash Rent/Acre:</t>
  </si>
  <si>
    <t>Breakeven Cash Rent/Acre: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</si>
</sst>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79995117038483843"/>
        <bgColor theme="6" tint="0.79998168889431442"/>
      </patternFill>
    </fill>
  </fills>
  <borders count="5">
    <border>
      <left/>
      <right/>
      <top/>
      <bottom/>
      <diagonal/>
    </border>
    <border>
      <left/>
      <right style="thick">
        <color theme="6" tint="-0.24994659260841701"/>
      </right>
      <top/>
      <bottom/>
      <diagonal/>
    </border>
    <border>
      <left style="thick">
        <color theme="6" tint="-0.24994659260841701"/>
      </left>
      <right style="thick">
        <color theme="6" tint="-0.24994659260841701"/>
      </right>
      <top/>
      <bottom/>
      <diagonal/>
    </border>
    <border>
      <left/>
      <right style="thick">
        <color theme="6" tint="-0.24994659260841701"/>
      </right>
      <top/>
      <bottom style="double">
        <color theme="6" tint="-0.24994659260841701"/>
      </bottom>
      <diagonal/>
    </border>
    <border>
      <left style="thick">
        <color theme="6" tint="-0.24994659260841701"/>
      </left>
      <right style="thick">
        <color theme="6" tint="-0.24994659260841701"/>
      </right>
      <top/>
      <bottom style="double">
        <color theme="6" tint="-0.2499465926084170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" fontId="0" fillId="0" borderId="0" xfId="0" applyNumberFormat="1"/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/>
    </xf>
    <xf numFmtId="0" fontId="0" fillId="0" borderId="3" xfId="0" applyBorder="1" applyAlignment="1" applyProtection="1">
      <alignment horizontal="left" vertical="center"/>
      <protection locked="0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2" fontId="0" fillId="2" borderId="2" xfId="0" applyNumberFormat="1" applyFill="1" applyBorder="1" applyAlignment="1" applyProtection="1">
      <alignment horizontal="center"/>
      <protection hidden="1"/>
    </xf>
    <xf numFmtId="2" fontId="0" fillId="0" borderId="2" xfId="0" applyNumberFormat="1" applyFill="1" applyBorder="1" applyAlignment="1" applyProtection="1">
      <alignment horizontal="center"/>
      <protection hidden="1"/>
    </xf>
    <xf numFmtId="2" fontId="0" fillId="0" borderId="4" xfId="0" applyNumberFormat="1" applyFill="1" applyBorder="1" applyAlignment="1" applyProtection="1">
      <alignment horizontal="center" vertical="center"/>
      <protection hidden="1"/>
    </xf>
    <xf numFmtId="2" fontId="5" fillId="3" borderId="0" xfId="0" applyNumberFormat="1" applyFont="1" applyFill="1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165" fontId="0" fillId="0" borderId="0" xfId="0" applyNumberFormat="1" applyAlignment="1" applyProtection="1">
      <protection hidden="1"/>
    </xf>
    <xf numFmtId="0" fontId="5" fillId="3" borderId="0" xfId="0" applyFont="1" applyFill="1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left" indent="1"/>
      <protection hidden="1"/>
    </xf>
    <xf numFmtId="2" fontId="0" fillId="0" borderId="0" xfId="0" applyNumberFormat="1" applyAlignment="1" applyProtection="1">
      <alignment horizontal="left" indent="1"/>
      <protection hidden="1"/>
    </xf>
    <xf numFmtId="0" fontId="0" fillId="0" borderId="0" xfId="0" applyAlignment="1" applyProtection="1">
      <alignment horizontal="left" indent="1"/>
      <protection hidden="1"/>
    </xf>
    <xf numFmtId="0" fontId="6" fillId="0" borderId="0" xfId="0" applyFont="1"/>
    <xf numFmtId="0" fontId="6" fillId="0" borderId="0" xfId="0" applyFont="1" applyAlignment="1">
      <alignment horizontal="right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 vertical="top" indent="3"/>
    </xf>
    <xf numFmtId="1" fontId="0" fillId="0" borderId="0" xfId="0" applyNumberFormat="1" applyAlignment="1">
      <alignment horizontal="right"/>
    </xf>
    <xf numFmtId="0" fontId="7" fillId="0" borderId="0" xfId="0" applyFont="1"/>
    <xf numFmtId="0" fontId="0" fillId="0" borderId="0" xfId="0" applyAlignment="1">
      <alignment horizontal="center" vertical="top" wrapText="1"/>
    </xf>
    <xf numFmtId="0" fontId="0" fillId="4" borderId="0" xfId="0" applyFill="1" applyAlignment="1" applyProtection="1">
      <alignment horizontal="center" vertical="center"/>
      <protection locked="0"/>
    </xf>
    <xf numFmtId="165" fontId="0" fillId="4" borderId="0" xfId="0" applyNumberFormat="1" applyFill="1" applyAlignment="1" applyProtection="1">
      <alignment horizontal="center" vertical="center"/>
      <protection locked="0"/>
    </xf>
    <xf numFmtId="165" fontId="0" fillId="2" borderId="0" xfId="0" applyNumberFormat="1" applyFill="1" applyAlignment="1" applyProtection="1">
      <alignment horizontal="center" vertical="center"/>
      <protection locked="0"/>
    </xf>
    <xf numFmtId="165" fontId="0" fillId="0" borderId="0" xfId="0" applyNumberFormat="1" applyAlignment="1" applyProtection="1">
      <alignment horizontal="left" indent="1"/>
      <protection hidden="1"/>
    </xf>
    <xf numFmtId="0" fontId="0" fillId="0" borderId="0" xfId="0" applyAlignment="1" applyProtection="1">
      <alignment horizontal="left" indent="1"/>
      <protection hidden="1"/>
    </xf>
  </cellXfs>
  <cellStyles count="1">
    <cellStyle name="Normal" xfId="0" builtinId="0"/>
  </cellStyles>
  <dxfs count="7"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657225</xdr:colOff>
      <xdr:row>7</xdr:row>
      <xdr:rowOff>190500</xdr:rowOff>
    </xdr:from>
    <xdr:ext cx="2295525" cy="172227"/>
    <xdr:sp macro="" textlink="" fLocksText="0">
      <xdr:nvSpPr>
        <xdr:cNvPr id="2" name="TextBox 1"/>
        <xdr:cNvSpPr txBox="1"/>
      </xdr:nvSpPr>
      <xdr:spPr>
        <a:xfrm>
          <a:off x="657225" y="1609725"/>
          <a:ext cx="2295525" cy="172227"/>
        </a:xfrm>
        <a:prstGeom prst="rect">
          <a:avLst/>
        </a:prstGeom>
        <a:solidFill>
          <a:schemeClr val="accent3">
            <a:lumMod val="20000"/>
            <a:lumOff val="80000"/>
            <a:alpha val="58000"/>
          </a:schemeClr>
        </a:solidFill>
        <a:ln w="9525" cmpd="sng">
          <a:solidFill>
            <a:schemeClr val="accent3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45720" tIns="0" bIns="0" rtlCol="0" anchor="t">
          <a:spAutoFit/>
        </a:bodyPr>
        <a:lstStyle/>
        <a:p>
          <a:r>
            <a:rPr lang="en-US" sz="1100" baseline="0"/>
            <a:t>		</a:t>
          </a:r>
        </a:p>
      </xdr:txBody>
    </xdr:sp>
    <xdr:clientData fLocksWithSheet="0" fPrintsWithSheet="0"/>
  </xdr:oneCellAnchor>
  <xdr:twoCellAnchor editAs="oneCell">
    <xdr:from>
      <xdr:col>0</xdr:col>
      <xdr:colOff>66674</xdr:colOff>
      <xdr:row>0</xdr:row>
      <xdr:rowOff>9525</xdr:rowOff>
    </xdr:from>
    <xdr:to>
      <xdr:col>1</xdr:col>
      <xdr:colOff>1076324</xdr:colOff>
      <xdr:row>4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" y="9525"/>
          <a:ext cx="2943225" cy="828675"/>
        </a:xfrm>
        <a:prstGeom prst="rect">
          <a:avLst/>
        </a:prstGeom>
      </xdr:spPr>
    </xdr:pic>
    <xdr:clientData/>
  </xdr:twoCellAnchor>
  <xdr:oneCellAnchor>
    <xdr:from>
      <xdr:col>0</xdr:col>
      <xdr:colOff>647701</xdr:colOff>
      <xdr:row>5</xdr:row>
      <xdr:rowOff>28575</xdr:rowOff>
    </xdr:from>
    <xdr:ext cx="2276474" cy="190500"/>
    <xdr:sp macro="" textlink="" fLocksText="0">
      <xdr:nvSpPr>
        <xdr:cNvPr id="4" name="TextBox 3"/>
        <xdr:cNvSpPr txBox="1"/>
      </xdr:nvSpPr>
      <xdr:spPr>
        <a:xfrm>
          <a:off x="647701" y="1162050"/>
          <a:ext cx="2276474" cy="190500"/>
        </a:xfrm>
        <a:prstGeom prst="rect">
          <a:avLst/>
        </a:prstGeom>
        <a:solidFill>
          <a:schemeClr val="accent3">
            <a:lumMod val="20000"/>
            <a:lumOff val="80000"/>
            <a:alpha val="58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45720" tIns="0" bIns="0" rtlCol="0" anchor="t">
          <a:noAutofit/>
        </a:bodyPr>
        <a:lstStyle/>
        <a:p>
          <a:pPr algn="l"/>
          <a:r>
            <a:rPr lang="en-US" sz="1100"/>
            <a:t>																																																														</a:t>
          </a:r>
        </a:p>
      </xdr:txBody>
    </xdr:sp>
    <xdr:clientData fLocksWithSheet="0" fPrint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-0.249977111117893"/>
  </sheetPr>
  <dimension ref="A5:T34"/>
  <sheetViews>
    <sheetView showGridLines="0" tabSelected="1" workbookViewId="0">
      <selection activeCell="D9" sqref="D9"/>
    </sheetView>
  </sheetViews>
  <sheetFormatPr defaultColWidth="8.85546875" defaultRowHeight="15" x14ac:dyDescent="0.25"/>
  <cols>
    <col min="1" max="1" width="29" style="3" customWidth="1"/>
    <col min="2" max="2" width="20.140625" style="3" customWidth="1"/>
    <col min="3" max="3" width="9" customWidth="1"/>
    <col min="4" max="4" width="10.7109375" customWidth="1"/>
    <col min="5" max="5" width="11.42578125" customWidth="1"/>
    <col min="6" max="6" width="11.7109375" customWidth="1"/>
    <col min="7" max="7" width="12" customWidth="1"/>
    <col min="8" max="8" width="14.42578125" customWidth="1"/>
    <col min="9" max="9" width="3.42578125" customWidth="1"/>
    <col min="10" max="10" width="0" hidden="1" customWidth="1"/>
    <col min="11" max="11" width="12.28515625" style="4" customWidth="1"/>
    <col min="19" max="19" width="21.140625" customWidth="1"/>
    <col min="20" max="20" width="8.85546875" style="1"/>
  </cols>
  <sheetData>
    <row r="5" spans="1:20" ht="29.25" customHeight="1" x14ac:dyDescent="0.5">
      <c r="D5" s="7" t="s">
        <v>28</v>
      </c>
    </row>
    <row r="6" spans="1:20" ht="17.25" customHeight="1" x14ac:dyDescent="0.25">
      <c r="A6" s="8" t="s">
        <v>25</v>
      </c>
    </row>
    <row r="7" spans="1:20" ht="5.25" customHeight="1" x14ac:dyDescent="0.25"/>
    <row r="8" spans="1:20" ht="30" x14ac:dyDescent="0.25">
      <c r="A8" s="8" t="s">
        <v>24</v>
      </c>
      <c r="B8" s="8"/>
      <c r="C8" s="28" t="s">
        <v>26</v>
      </c>
      <c r="D8" s="52">
        <v>500</v>
      </c>
      <c r="E8" s="51" t="s">
        <v>46</v>
      </c>
      <c r="F8" s="53">
        <v>50</v>
      </c>
      <c r="G8" s="28" t="s">
        <v>27</v>
      </c>
      <c r="H8" s="54">
        <v>38</v>
      </c>
      <c r="J8" s="4"/>
      <c r="S8" s="1"/>
      <c r="T8"/>
    </row>
    <row r="9" spans="1:20" x14ac:dyDescent="0.25">
      <c r="I9" s="5"/>
      <c r="J9" s="3"/>
      <c r="M9" s="3"/>
    </row>
    <row r="10" spans="1:20" ht="34.5" thickBot="1" x14ac:dyDescent="0.55000000000000004">
      <c r="A10" s="9" t="s">
        <v>23</v>
      </c>
      <c r="B10" s="10" t="s">
        <v>18</v>
      </c>
      <c r="C10" s="10" t="s">
        <v>1</v>
      </c>
      <c r="D10" s="10" t="s">
        <v>0</v>
      </c>
      <c r="E10" s="10" t="s">
        <v>2</v>
      </c>
      <c r="F10" s="11" t="s">
        <v>20</v>
      </c>
      <c r="G10" s="12" t="s">
        <v>21</v>
      </c>
      <c r="H10" s="10" t="s">
        <v>17</v>
      </c>
      <c r="I10" s="5"/>
      <c r="M10" s="50" t="s">
        <v>38</v>
      </c>
    </row>
    <row r="11" spans="1:20" ht="15" customHeight="1" thickTop="1" x14ac:dyDescent="0.25">
      <c r="A11" s="14"/>
      <c r="B11" s="15" t="s">
        <v>6</v>
      </c>
      <c r="C11" s="15">
        <v>127</v>
      </c>
      <c r="D11" s="16">
        <v>42139</v>
      </c>
      <c r="E11" s="16">
        <v>42310</v>
      </c>
      <c r="F11" s="17"/>
      <c r="G11" s="18"/>
      <c r="H11" s="34">
        <f>IFERROR(((C11*(E11-D11)*(VLOOKUP(B11,FACTORS!$A$9:$C$18,3)))/30)-((F11*(E11-G11)*(VLOOKUP(B11,FACTORS!$A$9:$C$18,3)))/30),0)</f>
        <v>868.68</v>
      </c>
      <c r="I11" s="5"/>
      <c r="J11">
        <f>E11-D11</f>
        <v>171</v>
      </c>
      <c r="K11" t="s">
        <v>39</v>
      </c>
    </row>
    <row r="12" spans="1:20" ht="15" customHeight="1" x14ac:dyDescent="0.25">
      <c r="A12" s="19"/>
      <c r="B12" s="20"/>
      <c r="C12" s="20"/>
      <c r="D12" s="21"/>
      <c r="E12" s="21"/>
      <c r="F12" s="22"/>
      <c r="G12" s="23"/>
      <c r="H12" s="35">
        <f>IFERROR(((C12*(E12-D12)*(VLOOKUP(B12,FACTORS!$A$9:$C$18,3)))/30)-((F12*(E12-G12)*(VLOOKUP(B12,FACTORS!$A$9:$C$18,3)))/30),0)</f>
        <v>0</v>
      </c>
      <c r="I12" s="5"/>
      <c r="J12">
        <f t="shared" ref="J12:J20" si="0">E12-D12</f>
        <v>0</v>
      </c>
      <c r="K12" s="46" t="s">
        <v>40</v>
      </c>
      <c r="L12" s="3"/>
    </row>
    <row r="13" spans="1:20" ht="15" customHeight="1" x14ac:dyDescent="0.25">
      <c r="A13" s="14"/>
      <c r="B13" s="15"/>
      <c r="C13" s="15"/>
      <c r="D13" s="16"/>
      <c r="E13" s="16"/>
      <c r="F13" s="17"/>
      <c r="G13" s="18"/>
      <c r="H13" s="34">
        <f>IFERROR(((C13*(E13-D13)*(VLOOKUP(B13,FACTORS!$A$9:$C$18,3)))/30)-((F13*(E13-G13)*(VLOOKUP(B13,FACTORS!$A$9:$C$18,3)))/30),0)</f>
        <v>0</v>
      </c>
      <c r="I13" s="5"/>
      <c r="J13">
        <f t="shared" si="0"/>
        <v>0</v>
      </c>
      <c r="K13" s="48" t="s">
        <v>41</v>
      </c>
    </row>
    <row r="14" spans="1:20" ht="15" customHeight="1" x14ac:dyDescent="0.25">
      <c r="A14" s="19"/>
      <c r="B14" s="20"/>
      <c r="C14" s="20"/>
      <c r="D14" s="21"/>
      <c r="E14" s="21"/>
      <c r="F14" s="22"/>
      <c r="G14" s="23"/>
      <c r="H14" s="35">
        <f>IFERROR(((C14*(E14-D14)*(VLOOKUP(B14,FACTORS!$A$9:$C$18,3)))/30)-((F14*(E14-G14)*(VLOOKUP(B14,FACTORS!$A$9:$C$18,3)))/30),0)</f>
        <v>0</v>
      </c>
      <c r="I14" s="5"/>
      <c r="J14">
        <f t="shared" si="0"/>
        <v>0</v>
      </c>
      <c r="K14" s="47" t="s">
        <v>42</v>
      </c>
    </row>
    <row r="15" spans="1:20" ht="15" customHeight="1" x14ac:dyDescent="0.25">
      <c r="A15" s="14"/>
      <c r="B15" s="15"/>
      <c r="C15" s="15"/>
      <c r="D15" s="16"/>
      <c r="E15" s="16"/>
      <c r="F15" s="17"/>
      <c r="G15" s="18"/>
      <c r="H15" s="34">
        <f>IFERROR(((C15*(E15-D15)*(VLOOKUP(B15,FACTORS!$A$9:$C$18,3)))/30)-((F15*(E15-G15)*(VLOOKUP(B15,FACTORS!$A$9:$C$18,3)))/30),0)</f>
        <v>0</v>
      </c>
      <c r="I15" s="5"/>
      <c r="J15">
        <f t="shared" si="0"/>
        <v>0</v>
      </c>
      <c r="K15" s="49" t="s">
        <v>43</v>
      </c>
      <c r="L15" t="s">
        <v>44</v>
      </c>
    </row>
    <row r="16" spans="1:20" ht="15" customHeight="1" x14ac:dyDescent="0.25">
      <c r="A16" s="19"/>
      <c r="B16" s="20"/>
      <c r="C16" s="20"/>
      <c r="D16" s="21"/>
      <c r="E16" s="21"/>
      <c r="F16" s="22"/>
      <c r="G16" s="23"/>
      <c r="H16" s="35">
        <f>IFERROR(((C16*(E16-D16)*(VLOOKUP(B16,FACTORS!$A$9:$C$18,3)))/30)-((F16*(E16-G16)*(VLOOKUP(B16,FACTORS!$A$9:$C$18,3)))/30),0)</f>
        <v>0</v>
      </c>
      <c r="I16" s="5"/>
      <c r="J16">
        <f t="shared" si="0"/>
        <v>0</v>
      </c>
      <c r="K16" s="4" t="s">
        <v>45</v>
      </c>
    </row>
    <row r="17" spans="1:20" ht="15" customHeight="1" x14ac:dyDescent="0.25">
      <c r="A17" s="14"/>
      <c r="B17" s="15"/>
      <c r="C17" s="15"/>
      <c r="D17" s="16"/>
      <c r="E17" s="16"/>
      <c r="F17" s="17"/>
      <c r="G17" s="18"/>
      <c r="H17" s="34">
        <f>IFERROR(((C17*(E17-D17)*(VLOOKUP(B17,FACTORS!$A$9:$C$18,3)))/30)-((F17*(E17-G17)*(VLOOKUP(B17,FACTORS!$A$9:$C$18,3)))/30),0)</f>
        <v>0</v>
      </c>
      <c r="I17" s="5"/>
      <c r="J17">
        <f t="shared" si="0"/>
        <v>0</v>
      </c>
    </row>
    <row r="18" spans="1:20" ht="15" customHeight="1" x14ac:dyDescent="0.25">
      <c r="A18" s="19"/>
      <c r="B18" s="20"/>
      <c r="C18" s="20"/>
      <c r="D18" s="21"/>
      <c r="E18" s="21"/>
      <c r="F18" s="22"/>
      <c r="G18" s="23"/>
      <c r="H18" s="35">
        <f>IFERROR(((C18*(E18-D18)*(VLOOKUP(B18,FACTORS!$A$9:$C$18,3)))/30)-((F18*(E18-G18)*(VLOOKUP(B18,FACTORS!$A$9:$C$18,3)))/30),0)</f>
        <v>0</v>
      </c>
      <c r="I18" s="5"/>
      <c r="J18">
        <f t="shared" si="0"/>
        <v>0</v>
      </c>
    </row>
    <row r="19" spans="1:20" ht="15" customHeight="1" x14ac:dyDescent="0.25">
      <c r="A19" s="14"/>
      <c r="B19" s="15"/>
      <c r="C19" s="15"/>
      <c r="D19" s="16"/>
      <c r="E19" s="16"/>
      <c r="F19" s="17"/>
      <c r="G19" s="18"/>
      <c r="H19" s="34">
        <f>IFERROR(((C19*(E19-D19)*(VLOOKUP(B19,FACTORS!$A$9:$C$18,3)))/30)-((F19*(E19-G19)*(VLOOKUP(B19,FACTORS!$A$9:$C$18,3)))/30),0)</f>
        <v>0</v>
      </c>
      <c r="J19">
        <f t="shared" si="0"/>
        <v>0</v>
      </c>
    </row>
    <row r="20" spans="1:20" s="31" customFormat="1" ht="15" customHeight="1" thickBot="1" x14ac:dyDescent="0.3">
      <c r="A20" s="29"/>
      <c r="B20" s="24"/>
      <c r="C20" s="24"/>
      <c r="D20" s="25"/>
      <c r="E20" s="25"/>
      <c r="F20" s="26"/>
      <c r="G20" s="27"/>
      <c r="H20" s="36">
        <f>IFERROR(((C20*(E20-D20)*(VLOOKUP(B20,FACTORS!$A$9:$C$18,3)))/30)-((F20*(E20-G20)*(VLOOKUP(B20,FACTORS!$A$9:$C$18,3)))/30),0)</f>
        <v>0</v>
      </c>
      <c r="I20" s="30"/>
      <c r="J20">
        <f t="shared" si="0"/>
        <v>0</v>
      </c>
      <c r="K20" s="32"/>
      <c r="T20" s="33"/>
    </row>
    <row r="21" spans="1:20" ht="15.75" thickTop="1" x14ac:dyDescent="0.25">
      <c r="H21" s="13"/>
    </row>
    <row r="22" spans="1:20" ht="26.25" x14ac:dyDescent="0.4">
      <c r="C22" t="s">
        <v>29</v>
      </c>
      <c r="E22" s="40">
        <f>MAX(E11:E20)-MIN(D11:D20)</f>
        <v>171</v>
      </c>
      <c r="G22" s="6" t="s">
        <v>22</v>
      </c>
      <c r="H22" s="37">
        <f>SUM(H11:H20)</f>
        <v>868.68</v>
      </c>
    </row>
    <row r="24" spans="1:20" x14ac:dyDescent="0.25">
      <c r="B24" s="28" t="s">
        <v>30</v>
      </c>
      <c r="C24" s="55">
        <f>IFERROR(D8*F8,0 )</f>
        <v>25000</v>
      </c>
      <c r="D24" s="56"/>
      <c r="G24" s="28" t="s">
        <v>33</v>
      </c>
      <c r="H24" s="41">
        <f>IFERROR(H8*H22,0)</f>
        <v>33009.839999999997</v>
      </c>
    </row>
    <row r="25" spans="1:20" x14ac:dyDescent="0.25">
      <c r="B25" s="28" t="s">
        <v>31</v>
      </c>
      <c r="C25" s="38">
        <f>IFERROR(C24/H22,0)</f>
        <v>28.779297324676524</v>
      </c>
      <c r="D25" s="13"/>
      <c r="G25" s="28" t="s">
        <v>47</v>
      </c>
      <c r="H25" s="41">
        <f>IFERROR(H24/D8,0)</f>
        <v>66.019679999999994</v>
      </c>
    </row>
    <row r="26" spans="1:20" x14ac:dyDescent="0.25">
      <c r="B26" s="28" t="s">
        <v>32</v>
      </c>
      <c r="C26" s="39">
        <f>IFERROR(C24/C33,0)</f>
        <v>196.85039370078741</v>
      </c>
      <c r="D26" s="13"/>
      <c r="G26" s="28" t="s">
        <v>34</v>
      </c>
      <c r="H26" s="41">
        <f>IFERROR(C24/(D33)/C33,0)</f>
        <v>1.1511718929870609</v>
      </c>
    </row>
    <row r="27" spans="1:20" x14ac:dyDescent="0.25">
      <c r="G27" s="28" t="s">
        <v>35</v>
      </c>
      <c r="H27" s="42">
        <f>IFERROR(H22/D8,0)</f>
        <v>1.7373599999999998</v>
      </c>
    </row>
    <row r="28" spans="1:20" x14ac:dyDescent="0.25">
      <c r="G28" s="28" t="s">
        <v>36</v>
      </c>
      <c r="H28" s="42">
        <f>IFERROR(D8/C11,0)</f>
        <v>3.9370078740157481</v>
      </c>
    </row>
    <row r="29" spans="1:20" x14ac:dyDescent="0.25">
      <c r="G29" s="28" t="s">
        <v>37</v>
      </c>
      <c r="H29" s="43">
        <f>IFERROR(H22/C11,0)</f>
        <v>6.84</v>
      </c>
    </row>
    <row r="33" spans="2:8" hidden="1" x14ac:dyDescent="0.25">
      <c r="C33">
        <f>SUM(C11:C20)</f>
        <v>127</v>
      </c>
      <c r="D33">
        <f>SUM(J11:J20)</f>
        <v>171</v>
      </c>
    </row>
    <row r="34" spans="2:8" x14ac:dyDescent="0.25">
      <c r="B34" s="3" t="s">
        <v>19</v>
      </c>
      <c r="G34" s="45" t="s">
        <v>19</v>
      </c>
      <c r="H34" s="44"/>
    </row>
  </sheetData>
  <sortState ref="R8:T17">
    <sortCondition ref="R8"/>
  </sortState>
  <mergeCells count="1">
    <mergeCell ref="C24:D24"/>
  </mergeCells>
  <conditionalFormatting sqref="H11:H20">
    <cfRule type="cellIs" dxfId="0" priority="7" operator="equal">
      <formula>0</formula>
    </cfRule>
  </conditionalFormatting>
  <conditionalFormatting sqref="H22">
    <cfRule type="cellIs" dxfId="6" priority="6" operator="equal">
      <formula>0</formula>
    </cfRule>
  </conditionalFormatting>
  <conditionalFormatting sqref="C24:D24">
    <cfRule type="cellIs" dxfId="5" priority="5" operator="equal">
      <formula>0</formula>
    </cfRule>
  </conditionalFormatting>
  <conditionalFormatting sqref="C25:C26">
    <cfRule type="cellIs" dxfId="4" priority="4" operator="equal">
      <formula>0</formula>
    </cfRule>
  </conditionalFormatting>
  <conditionalFormatting sqref="H24:H29">
    <cfRule type="cellIs" dxfId="3" priority="3" operator="equal">
      <formula>0</formula>
    </cfRule>
  </conditionalFormatting>
  <conditionalFormatting sqref="E22">
    <cfRule type="cellIs" dxfId="2" priority="1" operator="greaterThan">
      <formula>366</formula>
    </cfRule>
    <cfRule type="cellIs" dxfId="1" priority="2" operator="lessThanOrEqual">
      <formula>0</formula>
    </cfRule>
  </conditionalFormatting>
  <printOptions horizontalCentered="1" verticalCentered="1"/>
  <pageMargins left="0.25" right="0" top="0" bottom="0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93" yWindow="408" count="1">
        <x14:dataValidation type="list" allowBlank="1" showInputMessage="1" showErrorMessage="1" errorTitle="Invalid Entry" error="You have made an invalid selection.  Please delete entry and  pick from the dropdown list." promptTitle="Hint:" prompt="Please choose from the dropdown list.">
          <x14:formula1>
            <xm:f>FACTORS!$A$8:$A$18</xm:f>
          </x14:formula1>
          <xm:sqref>B11:B20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4:C18"/>
  <sheetViews>
    <sheetView workbookViewId="0">
      <selection activeCell="D22" sqref="D22"/>
    </sheetView>
  </sheetViews>
  <sheetFormatPr defaultColWidth="8.85546875" defaultRowHeight="15" x14ac:dyDescent="0.25"/>
  <cols>
    <col min="1" max="1" width="20.85546875" customWidth="1"/>
  </cols>
  <sheetData>
    <row r="4" spans="1:3" x14ac:dyDescent="0.25">
      <c r="A4" t="s">
        <v>16</v>
      </c>
      <c r="B4" s="1"/>
    </row>
    <row r="5" spans="1:3" x14ac:dyDescent="0.25">
      <c r="B5" s="1"/>
    </row>
    <row r="6" spans="1:3" x14ac:dyDescent="0.25">
      <c r="B6" s="1"/>
    </row>
    <row r="7" spans="1:3" ht="30" x14ac:dyDescent="0.25">
      <c r="A7" s="3" t="s">
        <v>3</v>
      </c>
      <c r="B7" s="2" t="s">
        <v>4</v>
      </c>
      <c r="C7" s="3" t="s">
        <v>5</v>
      </c>
    </row>
    <row r="8" spans="1:3" x14ac:dyDescent="0.25">
      <c r="B8" s="1"/>
    </row>
    <row r="9" spans="1:3" x14ac:dyDescent="0.25">
      <c r="A9" t="s">
        <v>8</v>
      </c>
      <c r="B9" s="1">
        <v>0.8</v>
      </c>
      <c r="C9">
        <v>1.25</v>
      </c>
    </row>
    <row r="10" spans="1:3" x14ac:dyDescent="0.25">
      <c r="A10" t="s">
        <v>6</v>
      </c>
      <c r="B10" s="1">
        <v>1</v>
      </c>
      <c r="C10">
        <v>1.2</v>
      </c>
    </row>
    <row r="11" spans="1:3" x14ac:dyDescent="0.25">
      <c r="A11" t="s">
        <v>7</v>
      </c>
      <c r="B11" s="1">
        <v>1</v>
      </c>
      <c r="C11">
        <v>1</v>
      </c>
    </row>
    <row r="12" spans="1:3" x14ac:dyDescent="0.25">
      <c r="A12" t="s">
        <v>10</v>
      </c>
      <c r="B12" s="1">
        <v>7</v>
      </c>
      <c r="C12">
        <v>0.14000000000000001</v>
      </c>
    </row>
    <row r="13" spans="1:3" x14ac:dyDescent="0.25">
      <c r="A13" t="s">
        <v>9</v>
      </c>
      <c r="B13" s="1">
        <v>5</v>
      </c>
      <c r="C13">
        <v>0.2</v>
      </c>
    </row>
    <row r="14" spans="1:3" x14ac:dyDescent="0.25">
      <c r="A14" t="s">
        <v>12</v>
      </c>
      <c r="B14" s="1">
        <v>20</v>
      </c>
      <c r="C14">
        <v>0.05</v>
      </c>
    </row>
    <row r="15" spans="1:3" x14ac:dyDescent="0.25">
      <c r="A15" t="s">
        <v>14</v>
      </c>
      <c r="B15" s="1">
        <v>1.7</v>
      </c>
      <c r="C15">
        <v>0.65</v>
      </c>
    </row>
    <row r="16" spans="1:3" x14ac:dyDescent="0.25">
      <c r="A16" t="s">
        <v>11</v>
      </c>
      <c r="B16" s="1">
        <v>15</v>
      </c>
      <c r="C16">
        <v>7.0000000000000007E-2</v>
      </c>
    </row>
    <row r="17" spans="1:3" x14ac:dyDescent="0.25">
      <c r="A17" t="s">
        <v>13</v>
      </c>
      <c r="B17" s="1">
        <v>2</v>
      </c>
      <c r="C17">
        <v>0.5</v>
      </c>
    </row>
    <row r="18" spans="1:3" x14ac:dyDescent="0.25">
      <c r="A18" t="s">
        <v>15</v>
      </c>
      <c r="B18" s="1">
        <v>1.5</v>
      </c>
      <c r="C18">
        <v>0.7</v>
      </c>
    </row>
  </sheetData>
  <sheetProtection algorithmName="SHA-512" hashValue="ie8gHTLYqpHUsQoYOFiR1gR1t9cWRWnR9cGNlWy0LjPeTRBvKYD8mlrRptdTtHv0u8vtZyyPqbOrec0EzYP0Vg==" saltValue="aWp6TLoHeSBPF1LSCxo5wA==" spinCount="100000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K6" sqref="K6"/>
    </sheetView>
  </sheetViews>
  <sheetFormatPr defaultColWidth="8.85546875" defaultRowHeight="15" x14ac:dyDescent="0.25"/>
  <sheetData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AUM CALCULATOR</vt:lpstr>
      <vt:lpstr>FACTORS</vt:lpstr>
      <vt:lpstr>Sheet3</vt:lpstr>
      <vt:lpstr>Kind_of_Animal</vt:lpstr>
      <vt:lpstr>'AUM CALCULATOR'!Print_Area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SDCFRM</dc:creator>
  <cp:lastModifiedBy>Jared Hofer</cp:lastModifiedBy>
  <cp:lastPrinted>2015-12-16T20:48:24Z</cp:lastPrinted>
  <dcterms:created xsi:type="dcterms:W3CDTF">2012-04-30T19:23:49Z</dcterms:created>
  <dcterms:modified xsi:type="dcterms:W3CDTF">2015-12-16T20:51:04Z</dcterms:modified>
</cp:coreProperties>
</file>